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85" windowHeight="7800" activeTab="1"/>
  </bookViews>
  <sheets>
    <sheet name="2019-2021供热总成本" sheetId="6" r:id="rId1"/>
    <sheet name="2019-2021供热单位成本" sheetId="7" r:id="rId2"/>
  </sheets>
  <definedNames>
    <definedName name="_xlnm.Print_Titles" localSheetId="0">'2019-2021供热总成本'!$1:$4</definedName>
  </definedNames>
  <calcPr calcId="144525"/>
</workbook>
</file>

<file path=xl/sharedStrings.xml><?xml version="1.0" encoding="utf-8"?>
<sst xmlns="http://schemas.openxmlformats.org/spreadsheetml/2006/main" count="107" uniqueCount="86">
  <si>
    <r>
      <rPr>
        <b/>
        <sz val="16"/>
        <color theme="1"/>
        <rFont val="Times New Roman"/>
        <charset val="134"/>
      </rPr>
      <t>2019-2021</t>
    </r>
    <r>
      <rPr>
        <b/>
        <sz val="16"/>
        <color theme="1"/>
        <rFont val="仿宋"/>
        <charset val="134"/>
      </rPr>
      <t>年供热成本监审表</t>
    </r>
  </si>
  <si>
    <t>单位名称：轮台县新环热力有限公司</t>
  </si>
  <si>
    <t>金额单位：人民币元</t>
  </si>
  <si>
    <t>项  目</t>
  </si>
  <si>
    <r>
      <rPr>
        <b/>
        <sz val="11"/>
        <color theme="1"/>
        <rFont val="Times New Roman"/>
        <charset val="134"/>
      </rPr>
      <t>2019</t>
    </r>
    <r>
      <rPr>
        <b/>
        <sz val="11"/>
        <color theme="1"/>
        <rFont val="仿宋"/>
        <charset val="134"/>
      </rPr>
      <t>年度</t>
    </r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</si>
  <si>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仿宋"/>
        <charset val="134"/>
      </rPr>
      <t>年度</t>
    </r>
  </si>
  <si>
    <r>
      <rPr>
        <b/>
        <sz val="11"/>
        <color theme="1"/>
        <rFont val="Times New Roman"/>
        <charset val="134"/>
      </rPr>
      <t>2021</t>
    </r>
    <r>
      <rPr>
        <b/>
        <sz val="11"/>
        <color theme="1"/>
        <rFont val="仿宋"/>
        <charset val="134"/>
      </rPr>
      <t>年度</t>
    </r>
  </si>
  <si>
    <r>
      <t>2019-2021</t>
    </r>
    <r>
      <rPr>
        <b/>
        <sz val="11"/>
        <color theme="1"/>
        <rFont val="仿宋"/>
        <charset val="134"/>
      </rPr>
      <t>平均数</t>
    </r>
  </si>
  <si>
    <r>
      <rPr>
        <b/>
        <sz val="10"/>
        <rFont val="仿宋"/>
        <charset val="134"/>
      </rPr>
      <t>上报数</t>
    </r>
  </si>
  <si>
    <r>
      <rPr>
        <b/>
        <sz val="10"/>
        <rFont val="仿宋"/>
        <charset val="134"/>
      </rPr>
      <t>核增、减数</t>
    </r>
  </si>
  <si>
    <r>
      <rPr>
        <b/>
        <sz val="10"/>
        <rFont val="仿宋"/>
        <charset val="134"/>
      </rPr>
      <t>核定数</t>
    </r>
  </si>
  <si>
    <t>一、折旧费</t>
  </si>
  <si>
    <r>
      <rPr>
        <sz val="10"/>
        <rFont val="Times New Roman"/>
        <charset val="134"/>
      </rPr>
      <t>1.</t>
    </r>
    <r>
      <rPr>
        <sz val="10"/>
        <rFont val="仿宋"/>
        <charset val="134"/>
      </rPr>
      <t>折旧费</t>
    </r>
  </si>
  <si>
    <t>二、无形资产摊销费</t>
  </si>
  <si>
    <t>三、运行维护费</t>
  </si>
  <si>
    <r>
      <rPr>
        <sz val="10"/>
        <rFont val="Times New Roman"/>
        <charset val="134"/>
      </rPr>
      <t>1.</t>
    </r>
    <r>
      <rPr>
        <sz val="10"/>
        <rFont val="仿宋"/>
        <charset val="134"/>
      </rPr>
      <t>天然气</t>
    </r>
  </si>
  <si>
    <r>
      <rPr>
        <sz val="10"/>
        <rFont val="Times New Roman"/>
        <charset val="134"/>
      </rPr>
      <t>2.</t>
    </r>
    <r>
      <rPr>
        <sz val="10"/>
        <rFont val="仿宋"/>
        <charset val="134"/>
      </rPr>
      <t>天然气管输费</t>
    </r>
  </si>
  <si>
    <r>
      <rPr>
        <sz val="10"/>
        <rFont val="Times New Roman"/>
        <charset val="134"/>
      </rPr>
      <t>3.</t>
    </r>
    <r>
      <rPr>
        <sz val="10"/>
        <rFont val="仿宋"/>
        <charset val="134"/>
      </rPr>
      <t>材料</t>
    </r>
  </si>
  <si>
    <r>
      <rPr>
        <sz val="10"/>
        <rFont val="Times New Roman"/>
        <charset val="134"/>
      </rPr>
      <t>4.</t>
    </r>
    <r>
      <rPr>
        <sz val="10"/>
        <rFont val="仿宋"/>
        <charset val="134"/>
      </rPr>
      <t>盐碱</t>
    </r>
  </si>
  <si>
    <r>
      <rPr>
        <sz val="10"/>
        <rFont val="Times New Roman"/>
        <charset val="134"/>
      </rPr>
      <t>5.</t>
    </r>
    <r>
      <rPr>
        <sz val="10"/>
        <rFont val="仿宋"/>
        <charset val="134"/>
      </rPr>
      <t>生产人员工资</t>
    </r>
  </si>
  <si>
    <r>
      <rPr>
        <sz val="10"/>
        <rFont val="Times New Roman"/>
        <charset val="134"/>
      </rPr>
      <t>6.</t>
    </r>
    <r>
      <rPr>
        <sz val="10"/>
        <rFont val="仿宋"/>
        <charset val="134"/>
      </rPr>
      <t>生产人员职工养老金</t>
    </r>
  </si>
  <si>
    <r>
      <rPr>
        <sz val="10"/>
        <rFont val="Times New Roman"/>
        <charset val="134"/>
      </rPr>
      <t>7.</t>
    </r>
    <r>
      <rPr>
        <sz val="10"/>
        <rFont val="仿宋"/>
        <charset val="134"/>
      </rPr>
      <t>劳保费</t>
    </r>
  </si>
  <si>
    <r>
      <rPr>
        <sz val="10"/>
        <rFont val="Times New Roman"/>
        <charset val="134"/>
      </rPr>
      <t>8.</t>
    </r>
    <r>
      <rPr>
        <sz val="10"/>
        <rFont val="仿宋"/>
        <charset val="134"/>
      </rPr>
      <t>水电费</t>
    </r>
  </si>
  <si>
    <r>
      <rPr>
        <sz val="10"/>
        <rFont val="Times New Roman"/>
        <charset val="134"/>
      </rPr>
      <t>9.</t>
    </r>
    <r>
      <rPr>
        <sz val="10"/>
        <rFont val="仿宋"/>
        <charset val="134"/>
      </rPr>
      <t>修理费</t>
    </r>
  </si>
  <si>
    <r>
      <rPr>
        <sz val="10"/>
        <rFont val="Times New Roman"/>
        <charset val="134"/>
      </rPr>
      <t>10.</t>
    </r>
    <r>
      <rPr>
        <sz val="10"/>
        <rFont val="仿宋"/>
        <charset val="134"/>
      </rPr>
      <t>进项税转出</t>
    </r>
  </si>
  <si>
    <r>
      <rPr>
        <sz val="10"/>
        <rFont val="Times New Roman"/>
        <charset val="134"/>
      </rPr>
      <t>11.</t>
    </r>
    <r>
      <rPr>
        <sz val="10"/>
        <rFont val="仿宋"/>
        <charset val="134"/>
      </rPr>
      <t>其他生产成本</t>
    </r>
  </si>
  <si>
    <r>
      <rPr>
        <sz val="10"/>
        <rFont val="Times New Roman"/>
        <charset val="134"/>
      </rPr>
      <t>12.</t>
    </r>
    <r>
      <rPr>
        <sz val="10"/>
        <rFont val="仿宋"/>
        <charset val="134"/>
      </rPr>
      <t>管理人员工资</t>
    </r>
  </si>
  <si>
    <r>
      <rPr>
        <sz val="10"/>
        <rFont val="Times New Roman"/>
        <charset val="134"/>
      </rPr>
      <t>13.</t>
    </r>
    <r>
      <rPr>
        <sz val="10"/>
        <rFont val="仿宋"/>
        <charset val="134"/>
      </rPr>
      <t>管理人员福利费</t>
    </r>
  </si>
  <si>
    <r>
      <rPr>
        <sz val="10"/>
        <rFont val="Times New Roman"/>
        <charset val="134"/>
      </rPr>
      <t>14.</t>
    </r>
    <r>
      <rPr>
        <sz val="10"/>
        <rFont val="仿宋"/>
        <charset val="134"/>
      </rPr>
      <t>管理人员社会保险</t>
    </r>
  </si>
  <si>
    <r>
      <rPr>
        <sz val="10"/>
        <rFont val="Times New Roman"/>
        <charset val="134"/>
      </rPr>
      <t>15.</t>
    </r>
    <r>
      <rPr>
        <sz val="10"/>
        <rFont val="仿宋"/>
        <charset val="134"/>
      </rPr>
      <t>管理人员工会经费</t>
    </r>
  </si>
  <si>
    <r>
      <rPr>
        <sz val="10"/>
        <rFont val="Times New Roman"/>
        <charset val="134"/>
      </rPr>
      <t>16.</t>
    </r>
    <r>
      <rPr>
        <sz val="10"/>
        <rFont val="仿宋"/>
        <charset val="134"/>
      </rPr>
      <t>管理人员职工教育经费</t>
    </r>
  </si>
  <si>
    <r>
      <rPr>
        <sz val="10"/>
        <rFont val="Times New Roman"/>
        <charset val="134"/>
      </rPr>
      <t>17.</t>
    </r>
    <r>
      <rPr>
        <sz val="10"/>
        <rFont val="仿宋"/>
        <charset val="134"/>
      </rPr>
      <t>办公费</t>
    </r>
  </si>
  <si>
    <r>
      <rPr>
        <sz val="10"/>
        <rFont val="Times New Roman"/>
        <charset val="134"/>
      </rPr>
      <t>18.</t>
    </r>
    <r>
      <rPr>
        <sz val="10"/>
        <rFont val="仿宋"/>
        <charset val="134"/>
      </rPr>
      <t>安保用品</t>
    </r>
  </si>
  <si>
    <r>
      <rPr>
        <sz val="10"/>
        <rFont val="Times New Roman"/>
        <charset val="134"/>
      </rPr>
      <t>19.</t>
    </r>
    <r>
      <rPr>
        <sz val="10"/>
        <rFont val="仿宋"/>
        <charset val="134"/>
      </rPr>
      <t>住房公积金</t>
    </r>
  </si>
  <si>
    <r>
      <rPr>
        <sz val="10"/>
        <rFont val="Times New Roman"/>
        <charset val="134"/>
      </rPr>
      <t>20.</t>
    </r>
    <r>
      <rPr>
        <sz val="10"/>
        <rFont val="仿宋"/>
        <charset val="134"/>
      </rPr>
      <t>差旅费</t>
    </r>
  </si>
  <si>
    <r>
      <rPr>
        <sz val="10"/>
        <rFont val="Times New Roman"/>
        <charset val="134"/>
      </rPr>
      <t>21.</t>
    </r>
    <r>
      <rPr>
        <sz val="10"/>
        <rFont val="仿宋"/>
        <charset val="134"/>
      </rPr>
      <t>房产税</t>
    </r>
  </si>
  <si>
    <r>
      <rPr>
        <sz val="10"/>
        <rFont val="Times New Roman"/>
        <charset val="134"/>
      </rPr>
      <t>22.</t>
    </r>
    <r>
      <rPr>
        <sz val="10"/>
        <rFont val="仿宋"/>
        <charset val="134"/>
      </rPr>
      <t>印花税</t>
    </r>
  </si>
  <si>
    <r>
      <rPr>
        <sz val="10"/>
        <rFont val="Times New Roman"/>
        <charset val="134"/>
      </rPr>
      <t>23.</t>
    </r>
    <r>
      <rPr>
        <sz val="10"/>
        <rFont val="仿宋"/>
        <charset val="134"/>
      </rPr>
      <t>土地使用税</t>
    </r>
  </si>
  <si>
    <r>
      <rPr>
        <sz val="10"/>
        <rFont val="Times New Roman"/>
        <charset val="134"/>
      </rPr>
      <t>24.</t>
    </r>
    <r>
      <rPr>
        <sz val="10"/>
        <rFont val="仿宋"/>
        <charset val="134"/>
      </rPr>
      <t>车船使用税</t>
    </r>
  </si>
  <si>
    <r>
      <rPr>
        <sz val="10"/>
        <rFont val="Times New Roman"/>
        <charset val="134"/>
      </rPr>
      <t>25.</t>
    </r>
    <r>
      <rPr>
        <sz val="10"/>
        <rFont val="仿宋"/>
        <charset val="134"/>
      </rPr>
      <t>城市维护建设税</t>
    </r>
  </si>
  <si>
    <r>
      <rPr>
        <sz val="10"/>
        <rFont val="Times New Roman"/>
        <charset val="134"/>
      </rPr>
      <t>26.</t>
    </r>
    <r>
      <rPr>
        <sz val="10"/>
        <rFont val="仿宋"/>
        <charset val="134"/>
      </rPr>
      <t>教育费附加</t>
    </r>
  </si>
  <si>
    <r>
      <rPr>
        <sz val="10"/>
        <rFont val="Times New Roman"/>
        <charset val="134"/>
      </rPr>
      <t>27.</t>
    </r>
    <r>
      <rPr>
        <sz val="10"/>
        <rFont val="仿宋"/>
        <charset val="134"/>
      </rPr>
      <t>地方教育费附加</t>
    </r>
  </si>
  <si>
    <r>
      <rPr>
        <sz val="10"/>
        <rFont val="Times New Roman"/>
        <charset val="134"/>
      </rPr>
      <t>28.</t>
    </r>
    <r>
      <rPr>
        <sz val="10"/>
        <rFont val="仿宋"/>
        <charset val="134"/>
      </rPr>
      <t>通讯费</t>
    </r>
  </si>
  <si>
    <r>
      <rPr>
        <sz val="10"/>
        <rFont val="Times New Roman"/>
        <charset val="134"/>
      </rPr>
      <t>29.</t>
    </r>
    <r>
      <rPr>
        <sz val="10"/>
        <rFont val="仿宋"/>
        <charset val="134"/>
      </rPr>
      <t>劳动保护费</t>
    </r>
  </si>
  <si>
    <r>
      <rPr>
        <sz val="10"/>
        <rFont val="Times New Roman"/>
        <charset val="134"/>
      </rPr>
      <t>30.</t>
    </r>
    <r>
      <rPr>
        <sz val="10"/>
        <rFont val="仿宋"/>
        <charset val="134"/>
      </rPr>
      <t>检测费</t>
    </r>
  </si>
  <si>
    <r>
      <rPr>
        <sz val="10"/>
        <rFont val="Times New Roman"/>
        <charset val="134"/>
      </rPr>
      <t>31.</t>
    </r>
    <r>
      <rPr>
        <sz val="10"/>
        <rFont val="仿宋"/>
        <charset val="134"/>
      </rPr>
      <t>劳务费</t>
    </r>
  </si>
  <si>
    <r>
      <rPr>
        <sz val="10"/>
        <rFont val="Times New Roman"/>
        <charset val="134"/>
      </rPr>
      <t>32.</t>
    </r>
    <r>
      <rPr>
        <sz val="10"/>
        <rFont val="仿宋"/>
        <charset val="134"/>
      </rPr>
      <t>无形资产摊销</t>
    </r>
  </si>
  <si>
    <r>
      <rPr>
        <sz val="10"/>
        <rFont val="Times New Roman"/>
        <charset val="134"/>
      </rPr>
      <t>33.</t>
    </r>
    <r>
      <rPr>
        <sz val="10"/>
        <rFont val="仿宋"/>
        <charset val="134"/>
      </rPr>
      <t>垃圾清运费</t>
    </r>
  </si>
  <si>
    <r>
      <rPr>
        <sz val="10"/>
        <rFont val="Times New Roman"/>
        <charset val="134"/>
      </rPr>
      <t>34.</t>
    </r>
    <r>
      <rPr>
        <sz val="10"/>
        <rFont val="仿宋"/>
        <charset val="134"/>
      </rPr>
      <t>租赁费</t>
    </r>
  </si>
  <si>
    <r>
      <rPr>
        <sz val="10"/>
        <rFont val="Times New Roman"/>
        <charset val="134"/>
      </rPr>
      <t>35.</t>
    </r>
    <r>
      <rPr>
        <sz val="10"/>
        <rFont val="仿宋"/>
        <charset val="134"/>
      </rPr>
      <t>招待费</t>
    </r>
  </si>
  <si>
    <r>
      <rPr>
        <sz val="10"/>
        <rFont val="Times New Roman"/>
        <charset val="134"/>
      </rPr>
      <t>36.</t>
    </r>
    <r>
      <rPr>
        <sz val="10"/>
        <rFont val="仿宋"/>
        <charset val="134"/>
      </rPr>
      <t>车辆费用</t>
    </r>
  </si>
  <si>
    <r>
      <rPr>
        <sz val="10"/>
        <rFont val="Times New Roman"/>
        <charset val="134"/>
      </rPr>
      <t>37.</t>
    </r>
    <r>
      <rPr>
        <sz val="10"/>
        <rFont val="仿宋"/>
        <charset val="134"/>
      </rPr>
      <t>通讯费</t>
    </r>
  </si>
  <si>
    <r>
      <rPr>
        <sz val="10"/>
        <rFont val="Times New Roman"/>
        <charset val="134"/>
      </rPr>
      <t>38.</t>
    </r>
    <r>
      <rPr>
        <sz val="10"/>
        <rFont val="仿宋"/>
        <charset val="134"/>
      </rPr>
      <t>职工保险费</t>
    </r>
  </si>
  <si>
    <r>
      <rPr>
        <sz val="10"/>
        <rFont val="Times New Roman"/>
        <charset val="134"/>
      </rPr>
      <t>39.</t>
    </r>
    <r>
      <rPr>
        <sz val="10"/>
        <rFont val="仿宋"/>
        <charset val="134"/>
      </rPr>
      <t>广告费</t>
    </r>
  </si>
  <si>
    <r>
      <rPr>
        <sz val="10"/>
        <rFont val="Times New Roman"/>
        <charset val="134"/>
      </rPr>
      <t>40.</t>
    </r>
    <r>
      <rPr>
        <sz val="10"/>
        <rFont val="仿宋"/>
        <charset val="134"/>
      </rPr>
      <t>物料费</t>
    </r>
  </si>
  <si>
    <r>
      <rPr>
        <sz val="10"/>
        <rFont val="Times New Roman"/>
        <charset val="134"/>
      </rPr>
      <t>41.</t>
    </r>
    <r>
      <rPr>
        <sz val="10"/>
        <rFont val="仿宋"/>
        <charset val="134"/>
      </rPr>
      <t>中介费</t>
    </r>
  </si>
  <si>
    <r>
      <rPr>
        <sz val="10"/>
        <rFont val="Times New Roman"/>
        <charset val="134"/>
      </rPr>
      <t>42.</t>
    </r>
    <r>
      <rPr>
        <sz val="10"/>
        <rFont val="仿宋"/>
        <charset val="134"/>
      </rPr>
      <t>会议费</t>
    </r>
  </si>
  <si>
    <r>
      <rPr>
        <sz val="10"/>
        <rFont val="Times New Roman"/>
        <charset val="134"/>
      </rPr>
      <t>43.</t>
    </r>
    <r>
      <rPr>
        <sz val="10"/>
        <rFont val="仿宋"/>
        <charset val="134"/>
      </rPr>
      <t>残疾人就业保障金</t>
    </r>
  </si>
  <si>
    <r>
      <rPr>
        <sz val="10"/>
        <rFont val="Times New Roman"/>
        <charset val="134"/>
      </rPr>
      <t>44.</t>
    </r>
    <r>
      <rPr>
        <sz val="10"/>
        <rFont val="仿宋"/>
        <charset val="134"/>
      </rPr>
      <t>技术服务费</t>
    </r>
  </si>
  <si>
    <r>
      <rPr>
        <sz val="10"/>
        <rFont val="Times New Roman"/>
        <charset val="134"/>
      </rPr>
      <t>45.</t>
    </r>
    <r>
      <rPr>
        <sz val="10"/>
        <rFont val="仿宋"/>
        <charset val="134"/>
      </rPr>
      <t>诉讼费</t>
    </r>
  </si>
  <si>
    <r>
      <rPr>
        <sz val="10"/>
        <rFont val="Times New Roman"/>
        <charset val="134"/>
      </rPr>
      <t>46.</t>
    </r>
    <r>
      <rPr>
        <sz val="10"/>
        <rFont val="仿宋"/>
        <charset val="134"/>
      </rPr>
      <t>其它费用</t>
    </r>
  </si>
  <si>
    <r>
      <rPr>
        <sz val="10"/>
        <rFont val="Times New Roman"/>
        <charset val="134"/>
      </rPr>
      <t>47.</t>
    </r>
    <r>
      <rPr>
        <sz val="10"/>
        <rFont val="仿宋"/>
        <charset val="134"/>
      </rPr>
      <t>利息支出</t>
    </r>
  </si>
  <si>
    <r>
      <rPr>
        <sz val="10"/>
        <rFont val="Times New Roman"/>
        <charset val="134"/>
      </rPr>
      <t>48.</t>
    </r>
    <r>
      <rPr>
        <sz val="10"/>
        <rFont val="仿宋"/>
        <charset val="134"/>
      </rPr>
      <t>利息收入</t>
    </r>
  </si>
  <si>
    <r>
      <rPr>
        <sz val="10"/>
        <rFont val="Times New Roman"/>
        <charset val="134"/>
      </rPr>
      <t>49.</t>
    </r>
    <r>
      <rPr>
        <sz val="10"/>
        <rFont val="仿宋"/>
        <charset val="134"/>
      </rPr>
      <t>手续费支出</t>
    </r>
  </si>
  <si>
    <t>供热成本费用合计</t>
  </si>
  <si>
    <t>附件</t>
  </si>
  <si>
    <t>轮台县新环热力有限公司2019-2021年度供热单位成本审核表</t>
  </si>
  <si>
    <r>
      <rPr>
        <b/>
        <sz val="10"/>
        <color theme="1"/>
        <rFont val="仿宋"/>
        <charset val="134"/>
      </rPr>
      <t>项目</t>
    </r>
  </si>
  <si>
    <r>
      <rPr>
        <b/>
        <sz val="10"/>
        <color theme="1"/>
        <rFont val="Times New Roman"/>
        <charset val="134"/>
      </rPr>
      <t>2019</t>
    </r>
    <r>
      <rPr>
        <b/>
        <sz val="10"/>
        <color theme="1"/>
        <rFont val="仿宋"/>
        <charset val="134"/>
      </rPr>
      <t>年</t>
    </r>
  </si>
  <si>
    <r>
      <rPr>
        <b/>
        <sz val="10"/>
        <color theme="1"/>
        <rFont val="Times New Roman"/>
        <charset val="134"/>
      </rPr>
      <t>2020</t>
    </r>
    <r>
      <rPr>
        <b/>
        <sz val="10"/>
        <color theme="1"/>
        <rFont val="仿宋"/>
        <charset val="134"/>
      </rPr>
      <t>年</t>
    </r>
  </si>
  <si>
    <r>
      <rPr>
        <b/>
        <sz val="10"/>
        <color theme="1"/>
        <rFont val="Times New Roman"/>
        <charset val="134"/>
      </rPr>
      <t>2021</t>
    </r>
    <r>
      <rPr>
        <b/>
        <sz val="10"/>
        <color theme="1"/>
        <rFont val="仿宋"/>
        <charset val="134"/>
      </rPr>
      <t>年</t>
    </r>
  </si>
  <si>
    <r>
      <rPr>
        <b/>
        <sz val="10"/>
        <color theme="1"/>
        <rFont val="仿宋"/>
        <charset val="134"/>
      </rPr>
      <t>平均数</t>
    </r>
  </si>
  <si>
    <r>
      <rPr>
        <b/>
        <sz val="10"/>
        <color theme="1"/>
        <rFont val="仿宋"/>
        <charset val="134"/>
      </rPr>
      <t>申报数</t>
    </r>
  </si>
  <si>
    <t>核增（减）数</t>
  </si>
  <si>
    <t>审定数</t>
  </si>
  <si>
    <t>一、供热成本费用合计（元）</t>
  </si>
  <si>
    <r>
      <rPr>
        <sz val="10"/>
        <color theme="1"/>
        <rFont val="Times New Roman"/>
        <charset val="134"/>
      </rPr>
      <t xml:space="preserve">    1</t>
    </r>
    <r>
      <rPr>
        <sz val="10"/>
        <color theme="1"/>
        <rFont val="仿宋"/>
        <charset val="134"/>
      </rPr>
      <t>、折旧费</t>
    </r>
  </si>
  <si>
    <r>
      <rPr>
        <sz val="10"/>
        <color theme="1"/>
        <rFont val="Times New Roman"/>
        <charset val="134"/>
      </rPr>
      <t xml:space="preserve">    2</t>
    </r>
    <r>
      <rPr>
        <sz val="10"/>
        <color theme="1"/>
        <rFont val="仿宋"/>
        <charset val="134"/>
      </rPr>
      <t>、无形资产摊销费</t>
    </r>
  </si>
  <si>
    <r>
      <rPr>
        <sz val="10"/>
        <color theme="1"/>
        <rFont val="Times New Roman"/>
        <charset val="134"/>
      </rPr>
      <t xml:space="preserve">    3</t>
    </r>
    <r>
      <rPr>
        <sz val="10"/>
        <color theme="1"/>
        <rFont val="仿宋"/>
        <charset val="134"/>
      </rPr>
      <t>、运行维护费</t>
    </r>
  </si>
  <si>
    <t>二、应冲减成本的收入（元）</t>
  </si>
  <si>
    <r>
      <rPr>
        <sz val="10"/>
        <color theme="1"/>
        <rFont val="Times New Roman"/>
        <charset val="134"/>
      </rPr>
      <t xml:space="preserve">    1</t>
    </r>
    <r>
      <rPr>
        <sz val="10"/>
        <color theme="1"/>
        <rFont val="仿宋"/>
        <charset val="134"/>
      </rPr>
      <t>、过水热收入</t>
    </r>
  </si>
  <si>
    <r>
      <rPr>
        <sz val="10"/>
        <color theme="1"/>
        <rFont val="Times New Roman"/>
        <charset val="134"/>
      </rPr>
      <t xml:space="preserve">    2</t>
    </r>
    <r>
      <rPr>
        <sz val="10"/>
        <color theme="1"/>
        <rFont val="仿宋"/>
        <charset val="134"/>
      </rPr>
      <t>、安装费收入</t>
    </r>
  </si>
  <si>
    <t>三、供热定价总成本（元）</t>
  </si>
  <si>
    <t>四、核算供热面积（平方米）</t>
  </si>
  <si>
    <r>
      <rPr>
        <b/>
        <sz val="10"/>
        <color theme="1"/>
        <rFont val="仿宋"/>
        <charset val="134"/>
      </rPr>
      <t>五、供热定价单位成本（元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仿宋"/>
        <charset val="134"/>
      </rPr>
      <t>平方米）</t>
    </r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</si>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</sst>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5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仿宋"/>
      <charset val="134"/>
    </font>
    <font>
      <sz val="9"/>
      <color theme="1"/>
      <name val="宋体"/>
      <charset val="134"/>
      <scheme val="minor"/>
    </font>
    <font>
      <b/>
      <sz val="12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color rgb="FFC00000"/>
      <name val="Times New Roman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49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52" fillId="39" borderId="5" applyNumberFormat="0" applyAlignment="0" applyProtection="0">
      <alignment vertical="center"/>
    </xf>
    <xf numFmtId="0" fontId="45" fillId="54" borderId="21" applyNumberFormat="0" applyFont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43" fontId="4" fillId="0" borderId="2" xfId="0" applyNumberFormat="1" applyFont="1" applyBorder="1" applyAlignment="1">
      <alignment horizontal="center" vertical="center"/>
    </xf>
    <xf numFmtId="0" fontId="7" fillId="0" borderId="0" xfId="0" applyFont="1"/>
    <xf numFmtId="43" fontId="7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76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1" fillId="0" borderId="2" xfId="76" applyFont="1" applyBorder="1" applyAlignment="1">
      <alignment horizontal="center" vertical="center"/>
    </xf>
    <xf numFmtId="0" fontId="6" fillId="0" borderId="2" xfId="76" applyFont="1" applyBorder="1">
      <alignment vertical="center"/>
    </xf>
    <xf numFmtId="43" fontId="10" fillId="0" borderId="2" xfId="0" applyNumberFormat="1" applyFont="1" applyBorder="1"/>
    <xf numFmtId="0" fontId="12" fillId="0" borderId="2" xfId="76" applyFont="1" applyBorder="1">
      <alignment vertical="center"/>
    </xf>
    <xf numFmtId="43" fontId="13" fillId="0" borderId="2" xfId="0" applyNumberFormat="1" applyFont="1" applyBorder="1"/>
    <xf numFmtId="0" fontId="12" fillId="0" borderId="2" xfId="76" applyFont="1" applyBorder="1" applyAlignment="1">
      <alignment horizontal="left" vertical="center"/>
    </xf>
    <xf numFmtId="0" fontId="12" fillId="0" borderId="2" xfId="76" applyNumberFormat="1" applyFont="1" applyFill="1" applyBorder="1" applyAlignment="1">
      <alignment vertical="center" wrapText="1"/>
    </xf>
    <xf numFmtId="0" fontId="12" fillId="0" borderId="2" xfId="76" applyFont="1" applyFill="1" applyBorder="1">
      <alignment vertical="center"/>
    </xf>
    <xf numFmtId="43" fontId="14" fillId="0" borderId="2" xfId="0" applyNumberFormat="1" applyFont="1" applyBorder="1"/>
    <xf numFmtId="0" fontId="6" fillId="0" borderId="2" xfId="76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workbookViewId="0">
      <pane xSplit="1" ySplit="4" topLeftCell="B29" activePane="bottomRight" state="frozen"/>
      <selection/>
      <selection pane="topRight"/>
      <selection pane="bottomLeft"/>
      <selection pane="bottomRight" activeCell="K2" sqref="K2:M2"/>
    </sheetView>
  </sheetViews>
  <sheetFormatPr defaultColWidth="9" defaultRowHeight="13.5"/>
  <cols>
    <col min="1" max="1" width="25.8833333333333" customWidth="1"/>
    <col min="2" max="13" width="16.25" customWidth="1"/>
  </cols>
  <sheetData>
    <row r="1" ht="29.25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9.25" customHeight="1" spans="1:13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31" t="s">
        <v>2</v>
      </c>
      <c r="L2" s="31"/>
      <c r="M2" s="31"/>
    </row>
    <row r="3" ht="14.25" spans="1:13">
      <c r="A3" s="18" t="s">
        <v>3</v>
      </c>
      <c r="B3" s="19" t="s">
        <v>4</v>
      </c>
      <c r="C3" s="19"/>
      <c r="D3" s="19"/>
      <c r="E3" s="19" t="s">
        <v>5</v>
      </c>
      <c r="F3" s="19"/>
      <c r="G3" s="19"/>
      <c r="H3" s="19" t="s">
        <v>6</v>
      </c>
      <c r="I3" s="19"/>
      <c r="J3" s="19"/>
      <c r="K3" s="19" t="s">
        <v>7</v>
      </c>
      <c r="L3" s="19"/>
      <c r="M3" s="19"/>
    </row>
    <row r="4" spans="1:13">
      <c r="A4" s="20"/>
      <c r="B4" s="21" t="s">
        <v>8</v>
      </c>
      <c r="C4" s="21" t="s">
        <v>9</v>
      </c>
      <c r="D4" s="21" t="s">
        <v>10</v>
      </c>
      <c r="E4" s="21" t="s">
        <v>8</v>
      </c>
      <c r="F4" s="21" t="s">
        <v>9</v>
      </c>
      <c r="G4" s="21" t="s">
        <v>10</v>
      </c>
      <c r="H4" s="21" t="s">
        <v>8</v>
      </c>
      <c r="I4" s="21" t="s">
        <v>9</v>
      </c>
      <c r="J4" s="21" t="s">
        <v>10</v>
      </c>
      <c r="K4" s="21" t="s">
        <v>8</v>
      </c>
      <c r="L4" s="21" t="s">
        <v>9</v>
      </c>
      <c r="M4" s="21" t="s">
        <v>10</v>
      </c>
    </row>
    <row r="5" ht="14.25" spans="1:13">
      <c r="A5" s="22" t="s">
        <v>11</v>
      </c>
      <c r="B5" s="23">
        <f>SUM(B6)</f>
        <v>2927810.08</v>
      </c>
      <c r="C5" s="23">
        <f t="shared" ref="C5:J5" si="0">SUM(C6)</f>
        <v>-603826.75</v>
      </c>
      <c r="D5" s="23">
        <f t="shared" si="0"/>
        <v>2323983.33</v>
      </c>
      <c r="E5" s="23">
        <f t="shared" si="0"/>
        <v>2991429.65</v>
      </c>
      <c r="F5" s="23">
        <f t="shared" si="0"/>
        <v>-647799.7</v>
      </c>
      <c r="G5" s="23">
        <f t="shared" si="0"/>
        <v>2343629.95</v>
      </c>
      <c r="H5" s="23">
        <f t="shared" si="0"/>
        <v>3013878.04</v>
      </c>
      <c r="I5" s="23">
        <f t="shared" si="0"/>
        <v>-862306.49</v>
      </c>
      <c r="J5" s="23">
        <f t="shared" si="0"/>
        <v>2151571.55</v>
      </c>
      <c r="K5" s="23">
        <f t="shared" ref="K5" si="1">SUM(K6)</f>
        <v>2977705.92</v>
      </c>
      <c r="L5" s="23">
        <f t="shared" ref="L5" si="2">SUM(L6)</f>
        <v>-704644.31</v>
      </c>
      <c r="M5" s="23">
        <f t="shared" ref="M5" si="3">SUM(M6)</f>
        <v>2273061.61</v>
      </c>
    </row>
    <row r="6" ht="15" spans="1:13">
      <c r="A6" s="24" t="s">
        <v>12</v>
      </c>
      <c r="B6" s="25">
        <v>2927810.08</v>
      </c>
      <c r="C6" s="25">
        <v>-603826.75</v>
      </c>
      <c r="D6" s="25">
        <f t="shared" ref="D6" si="4">B6+C6</f>
        <v>2323983.33</v>
      </c>
      <c r="E6" s="25">
        <v>2991429.65</v>
      </c>
      <c r="F6" s="25">
        <v>-647799.7</v>
      </c>
      <c r="G6" s="25">
        <f t="shared" ref="G6:G7" si="5">E6+F6</f>
        <v>2343629.95</v>
      </c>
      <c r="H6" s="25">
        <v>3013878.04</v>
      </c>
      <c r="I6" s="25">
        <v>-862306.49</v>
      </c>
      <c r="J6" s="25">
        <f t="shared" ref="J6:J7" si="6">H6+I6</f>
        <v>2151571.55</v>
      </c>
      <c r="K6" s="25">
        <f t="shared" ref="K6:K20" si="7">ROUND((B6+E6+H6)/3,2)</f>
        <v>2977705.92</v>
      </c>
      <c r="L6" s="25">
        <f t="shared" ref="L6" si="8">ROUND((C6+F6+I6)/3,2)</f>
        <v>-704644.31</v>
      </c>
      <c r="M6" s="25">
        <f t="shared" ref="M6" si="9">ROUND((D6+G6+J6)/3,2)</f>
        <v>2273061.61</v>
      </c>
    </row>
    <row r="7" customFormat="1" ht="14.25" spans="1:13">
      <c r="A7" s="22" t="s">
        <v>13</v>
      </c>
      <c r="B7" s="23">
        <v>0</v>
      </c>
      <c r="C7" s="23">
        <v>0</v>
      </c>
      <c r="D7" s="23">
        <v>0</v>
      </c>
      <c r="E7" s="23">
        <v>1415.93</v>
      </c>
      <c r="F7" s="23">
        <v>0</v>
      </c>
      <c r="G7" s="23">
        <f t="shared" si="5"/>
        <v>1415.93</v>
      </c>
      <c r="H7" s="23">
        <v>1415.92</v>
      </c>
      <c r="I7" s="23">
        <v>0</v>
      </c>
      <c r="J7" s="23">
        <f t="shared" si="6"/>
        <v>1415.92</v>
      </c>
      <c r="K7" s="23">
        <f t="shared" ref="K7" si="10">ROUND((B7+E7+H7)/3,2)</f>
        <v>943.95</v>
      </c>
      <c r="L7" s="23">
        <f t="shared" ref="L7" si="11">ROUND((C7+F7+I7)/3,2)</f>
        <v>0</v>
      </c>
      <c r="M7" s="23">
        <f t="shared" ref="M7" si="12">ROUND((D7+G7+J7)/3,2)</f>
        <v>943.95</v>
      </c>
    </row>
    <row r="8" ht="14.25" spans="1:13">
      <c r="A8" s="22" t="s">
        <v>14</v>
      </c>
      <c r="B8" s="23">
        <f>SUM(B9:B57)</f>
        <v>16122803.94</v>
      </c>
      <c r="C8" s="23">
        <f t="shared" ref="C8:J8" si="13">SUM(C9:C57)</f>
        <v>-6575.85</v>
      </c>
      <c r="D8" s="23">
        <f t="shared" si="13"/>
        <v>16116228.09</v>
      </c>
      <c r="E8" s="23">
        <f t="shared" si="13"/>
        <v>14725477.86</v>
      </c>
      <c r="F8" s="23">
        <f t="shared" si="13"/>
        <v>-3394.8</v>
      </c>
      <c r="G8" s="23">
        <f t="shared" si="13"/>
        <v>14722083.06</v>
      </c>
      <c r="H8" s="23">
        <f t="shared" si="13"/>
        <v>14982753.52</v>
      </c>
      <c r="I8" s="23">
        <f t="shared" si="13"/>
        <v>-3715.56</v>
      </c>
      <c r="J8" s="23">
        <f t="shared" si="13"/>
        <v>14979037.96</v>
      </c>
      <c r="K8" s="23">
        <f t="shared" ref="K8" si="14">SUM(K9:K57)</f>
        <v>15277011.76</v>
      </c>
      <c r="L8" s="23">
        <f t="shared" ref="L8" si="15">SUM(L9:L57)</f>
        <v>-4562.07</v>
      </c>
      <c r="M8" s="23">
        <f t="shared" ref="M8" si="16">SUM(M9:M57)</f>
        <v>15272449.69</v>
      </c>
    </row>
    <row r="9" ht="15" spans="1:13">
      <c r="A9" s="24" t="s">
        <v>15</v>
      </c>
      <c r="B9" s="25">
        <v>9996795.46</v>
      </c>
      <c r="C9" s="25"/>
      <c r="D9" s="25">
        <f t="shared" ref="D9:D20" si="17">B9+C9</f>
        <v>9996795.46</v>
      </c>
      <c r="E9" s="25">
        <v>9320366.97</v>
      </c>
      <c r="F9" s="25"/>
      <c r="G9" s="25">
        <f t="shared" ref="G9:G20" si="18">E9+F9</f>
        <v>9320366.97</v>
      </c>
      <c r="H9" s="25">
        <v>9525963.29</v>
      </c>
      <c r="I9" s="25"/>
      <c r="J9" s="25">
        <f t="shared" ref="J9:J20" si="19">H9+I9</f>
        <v>9525963.29</v>
      </c>
      <c r="K9" s="25">
        <f t="shared" ref="K9:K19" si="20">ROUND((B9+E9+H9)/3,2)</f>
        <v>9614375.24</v>
      </c>
      <c r="L9" s="25">
        <f t="shared" ref="L9:M9" si="21">ROUND((C9+F9+I9)/3,2)</f>
        <v>0</v>
      </c>
      <c r="M9" s="25">
        <f t="shared" si="21"/>
        <v>9614375.24</v>
      </c>
    </row>
    <row r="10" ht="15" spans="1:13">
      <c r="A10" s="24" t="s">
        <v>16</v>
      </c>
      <c r="B10" s="25">
        <v>917431.19</v>
      </c>
      <c r="C10" s="25"/>
      <c r="D10" s="25">
        <f t="shared" si="17"/>
        <v>917431.19</v>
      </c>
      <c r="E10" s="25">
        <v>917431.19</v>
      </c>
      <c r="F10" s="25"/>
      <c r="G10" s="25">
        <f t="shared" si="18"/>
        <v>917431.19</v>
      </c>
      <c r="H10" s="25">
        <v>917431.19</v>
      </c>
      <c r="I10" s="25"/>
      <c r="J10" s="25">
        <f t="shared" si="19"/>
        <v>917431.19</v>
      </c>
      <c r="K10" s="25">
        <f t="shared" si="20"/>
        <v>917431.19</v>
      </c>
      <c r="L10" s="25">
        <f t="shared" ref="L10:L19" si="22">ROUND((C10+F10+I10)/3,2)</f>
        <v>0</v>
      </c>
      <c r="M10" s="25">
        <f t="shared" ref="M10:M19" si="23">ROUND((D10+G10+J10)/3,2)</f>
        <v>917431.19</v>
      </c>
    </row>
    <row r="11" ht="15" spans="1:13">
      <c r="A11" s="24" t="s">
        <v>17</v>
      </c>
      <c r="B11" s="25">
        <v>311994.45</v>
      </c>
      <c r="C11" s="25"/>
      <c r="D11" s="25">
        <f t="shared" si="17"/>
        <v>311994.45</v>
      </c>
      <c r="E11" s="25">
        <v>284038.4</v>
      </c>
      <c r="F11" s="25"/>
      <c r="G11" s="25">
        <f t="shared" si="18"/>
        <v>284038.4</v>
      </c>
      <c r="H11" s="25">
        <v>133947.68</v>
      </c>
      <c r="I11" s="25"/>
      <c r="J11" s="25">
        <f t="shared" si="19"/>
        <v>133947.68</v>
      </c>
      <c r="K11" s="25">
        <f t="shared" si="20"/>
        <v>243326.84</v>
      </c>
      <c r="L11" s="25">
        <f t="shared" si="22"/>
        <v>0</v>
      </c>
      <c r="M11" s="25">
        <f t="shared" si="23"/>
        <v>243326.84</v>
      </c>
    </row>
    <row r="12" ht="15" spans="1:13">
      <c r="A12" s="24" t="s">
        <v>18</v>
      </c>
      <c r="B12" s="25">
        <v>15814.33</v>
      </c>
      <c r="C12" s="25"/>
      <c r="D12" s="25">
        <f t="shared" si="17"/>
        <v>15814.33</v>
      </c>
      <c r="E12" s="25">
        <v>117740.71</v>
      </c>
      <c r="F12" s="25"/>
      <c r="G12" s="25">
        <f t="shared" si="18"/>
        <v>117740.71</v>
      </c>
      <c r="H12" s="25">
        <v>110904.23</v>
      </c>
      <c r="I12" s="25"/>
      <c r="J12" s="25">
        <f t="shared" si="19"/>
        <v>110904.23</v>
      </c>
      <c r="K12" s="25">
        <f t="shared" si="20"/>
        <v>81486.42</v>
      </c>
      <c r="L12" s="25">
        <f t="shared" si="22"/>
        <v>0</v>
      </c>
      <c r="M12" s="25">
        <f t="shared" si="23"/>
        <v>81486.42</v>
      </c>
    </row>
    <row r="13" ht="15" spans="1:13">
      <c r="A13" s="24" t="s">
        <v>19</v>
      </c>
      <c r="B13" s="25">
        <v>1851737.18</v>
      </c>
      <c r="C13" s="25"/>
      <c r="D13" s="25">
        <f t="shared" si="17"/>
        <v>1851737.18</v>
      </c>
      <c r="E13" s="25">
        <v>1750316.42</v>
      </c>
      <c r="F13" s="25"/>
      <c r="G13" s="25">
        <f t="shared" si="18"/>
        <v>1750316.42</v>
      </c>
      <c r="H13" s="25">
        <v>1723090.17</v>
      </c>
      <c r="I13" s="25"/>
      <c r="J13" s="25">
        <f t="shared" si="19"/>
        <v>1723090.17</v>
      </c>
      <c r="K13" s="25">
        <f t="shared" si="20"/>
        <v>1775047.92</v>
      </c>
      <c r="L13" s="25">
        <f t="shared" si="22"/>
        <v>0</v>
      </c>
      <c r="M13" s="25">
        <f t="shared" si="23"/>
        <v>1775047.92</v>
      </c>
    </row>
    <row r="14" ht="15" spans="1:13">
      <c r="A14" s="24" t="s">
        <v>20</v>
      </c>
      <c r="B14" s="25">
        <v>353349.46</v>
      </c>
      <c r="C14" s="25"/>
      <c r="D14" s="25">
        <f t="shared" si="17"/>
        <v>353349.46</v>
      </c>
      <c r="E14" s="25">
        <v>0</v>
      </c>
      <c r="F14" s="25"/>
      <c r="G14" s="25">
        <f t="shared" si="18"/>
        <v>0</v>
      </c>
      <c r="H14" s="25"/>
      <c r="I14" s="25"/>
      <c r="J14" s="25">
        <f t="shared" si="19"/>
        <v>0</v>
      </c>
      <c r="K14" s="25">
        <f t="shared" si="20"/>
        <v>117783.15</v>
      </c>
      <c r="L14" s="25">
        <f t="shared" si="22"/>
        <v>0</v>
      </c>
      <c r="M14" s="25">
        <f t="shared" si="23"/>
        <v>117783.15</v>
      </c>
    </row>
    <row r="15" ht="15" spans="1:13">
      <c r="A15" s="24" t="s">
        <v>21</v>
      </c>
      <c r="B15" s="25">
        <v>26560.5</v>
      </c>
      <c r="C15" s="25"/>
      <c r="D15" s="25">
        <f t="shared" si="17"/>
        <v>26560.5</v>
      </c>
      <c r="E15" s="25">
        <v>11773</v>
      </c>
      <c r="F15" s="25"/>
      <c r="G15" s="25">
        <f t="shared" si="18"/>
        <v>11773</v>
      </c>
      <c r="H15" s="25">
        <v>16600</v>
      </c>
      <c r="I15" s="25"/>
      <c r="J15" s="25">
        <f t="shared" si="19"/>
        <v>16600</v>
      </c>
      <c r="K15" s="25">
        <f t="shared" si="20"/>
        <v>18311.17</v>
      </c>
      <c r="L15" s="25">
        <f t="shared" si="22"/>
        <v>0</v>
      </c>
      <c r="M15" s="25">
        <f t="shared" si="23"/>
        <v>18311.17</v>
      </c>
    </row>
    <row r="16" ht="15" spans="1:13">
      <c r="A16" s="24" t="s">
        <v>22</v>
      </c>
      <c r="B16" s="25">
        <v>878511.94</v>
      </c>
      <c r="C16" s="25"/>
      <c r="D16" s="25">
        <f t="shared" si="17"/>
        <v>878511.94</v>
      </c>
      <c r="E16" s="25">
        <v>748702.19</v>
      </c>
      <c r="F16" s="25"/>
      <c r="G16" s="25">
        <f t="shared" si="18"/>
        <v>748702.19</v>
      </c>
      <c r="H16" s="25">
        <v>847357.14</v>
      </c>
      <c r="I16" s="25"/>
      <c r="J16" s="25">
        <f t="shared" si="19"/>
        <v>847357.14</v>
      </c>
      <c r="K16" s="25">
        <f t="shared" si="20"/>
        <v>824857.09</v>
      </c>
      <c r="L16" s="25">
        <f t="shared" si="22"/>
        <v>0</v>
      </c>
      <c r="M16" s="25">
        <f t="shared" si="23"/>
        <v>824857.09</v>
      </c>
    </row>
    <row r="17" ht="15" spans="1:13">
      <c r="A17" s="24" t="s">
        <v>23</v>
      </c>
      <c r="B17" s="25">
        <v>289064.96</v>
      </c>
      <c r="C17" s="25"/>
      <c r="D17" s="25">
        <f t="shared" si="17"/>
        <v>289064.96</v>
      </c>
      <c r="E17" s="25">
        <v>1260</v>
      </c>
      <c r="F17" s="25"/>
      <c r="G17" s="25">
        <f t="shared" si="18"/>
        <v>1260</v>
      </c>
      <c r="H17" s="25">
        <v>210697.7</v>
      </c>
      <c r="I17" s="25"/>
      <c r="J17" s="25">
        <f t="shared" si="19"/>
        <v>210697.7</v>
      </c>
      <c r="K17" s="25">
        <f t="shared" si="20"/>
        <v>167007.55</v>
      </c>
      <c r="L17" s="25">
        <f t="shared" si="22"/>
        <v>0</v>
      </c>
      <c r="M17" s="25">
        <f t="shared" si="23"/>
        <v>167007.55</v>
      </c>
    </row>
    <row r="18" ht="15" spans="1:13">
      <c r="A18" s="24" t="s">
        <v>24</v>
      </c>
      <c r="B18" s="25">
        <v>446526.81</v>
      </c>
      <c r="C18" s="25"/>
      <c r="D18" s="25">
        <f t="shared" si="17"/>
        <v>446526.81</v>
      </c>
      <c r="E18" s="25">
        <v>513761.99</v>
      </c>
      <c r="F18" s="25"/>
      <c r="G18" s="25">
        <f t="shared" si="18"/>
        <v>513761.99</v>
      </c>
      <c r="H18" s="25"/>
      <c r="I18" s="25"/>
      <c r="J18" s="25">
        <f t="shared" si="19"/>
        <v>0</v>
      </c>
      <c r="K18" s="25">
        <f t="shared" si="20"/>
        <v>320096.27</v>
      </c>
      <c r="L18" s="25">
        <f t="shared" si="22"/>
        <v>0</v>
      </c>
      <c r="M18" s="25">
        <f t="shared" si="23"/>
        <v>320096.27</v>
      </c>
    </row>
    <row r="19" ht="15" spans="1:13">
      <c r="A19" s="26" t="s">
        <v>25</v>
      </c>
      <c r="B19" s="25">
        <v>610</v>
      </c>
      <c r="C19" s="25"/>
      <c r="D19" s="25">
        <f t="shared" si="17"/>
        <v>610</v>
      </c>
      <c r="E19" s="25">
        <v>4500</v>
      </c>
      <c r="F19" s="25"/>
      <c r="G19" s="25">
        <f t="shared" si="18"/>
        <v>4500</v>
      </c>
      <c r="H19" s="25"/>
      <c r="I19" s="25"/>
      <c r="J19" s="25">
        <f t="shared" si="19"/>
        <v>0</v>
      </c>
      <c r="K19" s="25">
        <f t="shared" si="20"/>
        <v>1703.33</v>
      </c>
      <c r="L19" s="25">
        <f t="shared" si="22"/>
        <v>0</v>
      </c>
      <c r="M19" s="25">
        <f t="shared" si="23"/>
        <v>1703.33</v>
      </c>
    </row>
    <row r="20" ht="15" spans="1:13">
      <c r="A20" s="24" t="s">
        <v>26</v>
      </c>
      <c r="B20" s="25">
        <v>506104</v>
      </c>
      <c r="C20" s="25"/>
      <c r="D20" s="25">
        <f t="shared" si="17"/>
        <v>506104</v>
      </c>
      <c r="E20" s="25">
        <v>424600</v>
      </c>
      <c r="F20" s="25"/>
      <c r="G20" s="25">
        <f t="shared" si="18"/>
        <v>424600</v>
      </c>
      <c r="H20" s="25">
        <v>431821</v>
      </c>
      <c r="I20" s="25"/>
      <c r="J20" s="25">
        <f t="shared" si="19"/>
        <v>431821</v>
      </c>
      <c r="K20" s="25">
        <f t="shared" si="7"/>
        <v>454175</v>
      </c>
      <c r="L20" s="25">
        <f t="shared" ref="L20" si="24">ROUND((C20+F20+I20)/3,2)</f>
        <v>0</v>
      </c>
      <c r="M20" s="25">
        <f t="shared" ref="M20" si="25">ROUND((D20+G20+J20)/3,2)</f>
        <v>454175</v>
      </c>
    </row>
    <row r="21" ht="15" spans="1:13">
      <c r="A21" s="24" t="s">
        <v>27</v>
      </c>
      <c r="B21" s="25">
        <v>55708</v>
      </c>
      <c r="C21" s="25"/>
      <c r="D21" s="25">
        <f t="shared" ref="D21:D57" si="26">B21+C21</f>
        <v>55708</v>
      </c>
      <c r="E21" s="25">
        <v>62064</v>
      </c>
      <c r="F21" s="25"/>
      <c r="G21" s="25">
        <f t="shared" ref="G21:G57" si="27">E21+F21</f>
        <v>62064</v>
      </c>
      <c r="H21" s="25">
        <v>58332</v>
      </c>
      <c r="I21" s="25"/>
      <c r="J21" s="25">
        <f t="shared" ref="J21:J57" si="28">H21+I21</f>
        <v>58332</v>
      </c>
      <c r="K21" s="25">
        <f t="shared" ref="K21:K44" si="29">ROUND((B21+E21+H21)/3,2)</f>
        <v>58701.33</v>
      </c>
      <c r="L21" s="25">
        <f t="shared" ref="L21:L44" si="30">ROUND((C21+F21+I21)/3,2)</f>
        <v>0</v>
      </c>
      <c r="M21" s="25">
        <f t="shared" ref="M21:M44" si="31">ROUND((D21+G21+J21)/3,2)</f>
        <v>58701.33</v>
      </c>
    </row>
    <row r="22" ht="15" spans="1:13">
      <c r="A22" s="27" t="s">
        <v>28</v>
      </c>
      <c r="B22" s="25">
        <v>71580.46</v>
      </c>
      <c r="C22" s="25"/>
      <c r="D22" s="25">
        <f t="shared" si="26"/>
        <v>71580.46</v>
      </c>
      <c r="E22" s="25">
        <v>176028.59</v>
      </c>
      <c r="F22" s="25"/>
      <c r="G22" s="25">
        <f t="shared" si="27"/>
        <v>176028.59</v>
      </c>
      <c r="H22" s="25">
        <v>475774.25</v>
      </c>
      <c r="I22" s="25"/>
      <c r="J22" s="25">
        <f t="shared" si="28"/>
        <v>475774.25</v>
      </c>
      <c r="K22" s="25">
        <f t="shared" si="29"/>
        <v>241127.77</v>
      </c>
      <c r="L22" s="25">
        <f t="shared" si="30"/>
        <v>0</v>
      </c>
      <c r="M22" s="25">
        <f t="shared" si="31"/>
        <v>241127.77</v>
      </c>
    </row>
    <row r="23" ht="15" spans="1:13">
      <c r="A23" s="28" t="s">
        <v>29</v>
      </c>
      <c r="B23" s="25">
        <v>45474.25</v>
      </c>
      <c r="C23" s="25"/>
      <c r="D23" s="25">
        <f t="shared" si="26"/>
        <v>45474.25</v>
      </c>
      <c r="E23" s="25">
        <v>43394.55</v>
      </c>
      <c r="F23" s="25"/>
      <c r="G23" s="25">
        <f t="shared" si="27"/>
        <v>43394.55</v>
      </c>
      <c r="H23" s="25">
        <v>43576.04</v>
      </c>
      <c r="I23" s="25"/>
      <c r="J23" s="25">
        <f t="shared" si="28"/>
        <v>43576.04</v>
      </c>
      <c r="K23" s="25">
        <f t="shared" si="29"/>
        <v>44148.28</v>
      </c>
      <c r="L23" s="25">
        <f t="shared" si="30"/>
        <v>0</v>
      </c>
      <c r="M23" s="25">
        <f t="shared" si="31"/>
        <v>44148.28</v>
      </c>
    </row>
    <row r="24" ht="15" spans="1:13">
      <c r="A24" s="28" t="s">
        <v>30</v>
      </c>
      <c r="B24" s="25">
        <v>16920.46</v>
      </c>
      <c r="C24" s="25"/>
      <c r="D24" s="25">
        <f t="shared" si="26"/>
        <v>16920.46</v>
      </c>
      <c r="E24" s="25">
        <v>2244</v>
      </c>
      <c r="F24" s="25"/>
      <c r="G24" s="25">
        <f t="shared" si="27"/>
        <v>2244</v>
      </c>
      <c r="H24" s="25">
        <v>1000</v>
      </c>
      <c r="I24" s="25"/>
      <c r="J24" s="25">
        <f t="shared" si="28"/>
        <v>1000</v>
      </c>
      <c r="K24" s="25">
        <f t="shared" si="29"/>
        <v>6721.49</v>
      </c>
      <c r="L24" s="25">
        <f t="shared" si="30"/>
        <v>0</v>
      </c>
      <c r="M24" s="25">
        <f t="shared" si="31"/>
        <v>6721.49</v>
      </c>
    </row>
    <row r="25" ht="15" spans="1:13">
      <c r="A25" s="28" t="s">
        <v>31</v>
      </c>
      <c r="B25" s="25">
        <v>21139.27</v>
      </c>
      <c r="C25" s="25"/>
      <c r="D25" s="25">
        <f t="shared" si="26"/>
        <v>21139.27</v>
      </c>
      <c r="E25" s="25">
        <v>18841.76</v>
      </c>
      <c r="F25" s="25"/>
      <c r="G25" s="25">
        <f t="shared" si="27"/>
        <v>18841.76</v>
      </c>
      <c r="H25" s="25">
        <v>30194.83</v>
      </c>
      <c r="I25" s="25"/>
      <c r="J25" s="25">
        <f t="shared" si="28"/>
        <v>30194.83</v>
      </c>
      <c r="K25" s="25">
        <f t="shared" ref="K25:M26" si="32">ROUND((B25+E25+H25)/3,2)</f>
        <v>23391.95</v>
      </c>
      <c r="L25" s="25">
        <f t="shared" si="32"/>
        <v>0</v>
      </c>
      <c r="M25" s="25">
        <f t="shared" si="32"/>
        <v>23391.95</v>
      </c>
    </row>
    <row r="26" ht="15" spans="1:13">
      <c r="A26" s="28" t="s">
        <v>32</v>
      </c>
      <c r="B26" s="25">
        <v>2050</v>
      </c>
      <c r="C26" s="25"/>
      <c r="D26" s="25">
        <f t="shared" si="26"/>
        <v>2050</v>
      </c>
      <c r="E26" s="25">
        <v>9847</v>
      </c>
      <c r="F26" s="25"/>
      <c r="G26" s="25">
        <f t="shared" si="27"/>
        <v>9847</v>
      </c>
      <c r="H26" s="25">
        <v>19821.39</v>
      </c>
      <c r="I26" s="25"/>
      <c r="J26" s="25">
        <f t="shared" si="28"/>
        <v>19821.39</v>
      </c>
      <c r="K26" s="25">
        <f t="shared" si="32"/>
        <v>10572.8</v>
      </c>
      <c r="L26" s="25">
        <f t="shared" si="32"/>
        <v>0</v>
      </c>
      <c r="M26" s="25">
        <f t="shared" si="32"/>
        <v>10572.8</v>
      </c>
    </row>
    <row r="27" ht="15" spans="1:13">
      <c r="A27" s="28" t="s">
        <v>33</v>
      </c>
      <c r="B27" s="25"/>
      <c r="C27" s="25"/>
      <c r="D27" s="25">
        <f t="shared" si="26"/>
        <v>0</v>
      </c>
      <c r="E27" s="25">
        <v>0</v>
      </c>
      <c r="F27" s="25"/>
      <c r="G27" s="25">
        <f t="shared" si="27"/>
        <v>0</v>
      </c>
      <c r="H27" s="25">
        <v>84628</v>
      </c>
      <c r="I27" s="25"/>
      <c r="J27" s="25">
        <f t="shared" si="28"/>
        <v>84628</v>
      </c>
      <c r="K27" s="25">
        <f t="shared" si="29"/>
        <v>28209.33</v>
      </c>
      <c r="L27" s="25">
        <f t="shared" si="30"/>
        <v>0</v>
      </c>
      <c r="M27" s="25">
        <f t="shared" si="31"/>
        <v>28209.33</v>
      </c>
    </row>
    <row r="28" ht="15" spans="1:13">
      <c r="A28" s="28" t="s">
        <v>34</v>
      </c>
      <c r="B28" s="25">
        <v>9802.71</v>
      </c>
      <c r="C28" s="25"/>
      <c r="D28" s="25">
        <f t="shared" si="26"/>
        <v>9802.71</v>
      </c>
      <c r="E28" s="25">
        <v>1458.5</v>
      </c>
      <c r="F28" s="25"/>
      <c r="G28" s="25">
        <f t="shared" si="27"/>
        <v>1458.5</v>
      </c>
      <c r="H28" s="25">
        <v>2422</v>
      </c>
      <c r="I28" s="25"/>
      <c r="J28" s="25">
        <f t="shared" si="28"/>
        <v>2422</v>
      </c>
      <c r="K28" s="25">
        <f t="shared" si="29"/>
        <v>4561.07</v>
      </c>
      <c r="L28" s="25">
        <f t="shared" si="30"/>
        <v>0</v>
      </c>
      <c r="M28" s="25">
        <f t="shared" si="31"/>
        <v>4561.07</v>
      </c>
    </row>
    <row r="29" ht="15" spans="1:13">
      <c r="A29" s="28" t="s">
        <v>35</v>
      </c>
      <c r="B29" s="25">
        <v>48975.9</v>
      </c>
      <c r="C29" s="25"/>
      <c r="D29" s="25">
        <f t="shared" ref="D29:D40" si="33">B29+C29</f>
        <v>48975.9</v>
      </c>
      <c r="E29" s="25">
        <v>26936.75</v>
      </c>
      <c r="F29" s="25"/>
      <c r="G29" s="25">
        <f t="shared" ref="G29:G40" si="34">E29+F29</f>
        <v>26936.75</v>
      </c>
      <c r="H29" s="25">
        <v>27681.19</v>
      </c>
      <c r="I29" s="25"/>
      <c r="J29" s="25">
        <f t="shared" ref="J29:J40" si="35">H29+I29</f>
        <v>27681.19</v>
      </c>
      <c r="K29" s="25">
        <f t="shared" ref="K29:K40" si="36">ROUND((B29+E29+H29)/3,2)</f>
        <v>34531.28</v>
      </c>
      <c r="L29" s="25">
        <f t="shared" si="30"/>
        <v>0</v>
      </c>
      <c r="M29" s="25">
        <f t="shared" si="31"/>
        <v>34531.28</v>
      </c>
    </row>
    <row r="30" ht="15" spans="1:13">
      <c r="A30" s="28" t="s">
        <v>36</v>
      </c>
      <c r="B30" s="25">
        <v>2374.8</v>
      </c>
      <c r="C30" s="25"/>
      <c r="D30" s="25">
        <f t="shared" si="33"/>
        <v>2374.8</v>
      </c>
      <c r="E30" s="25">
        <v>3488.4</v>
      </c>
      <c r="F30" s="25"/>
      <c r="G30" s="25">
        <f t="shared" si="34"/>
        <v>3488.4</v>
      </c>
      <c r="H30" s="25">
        <v>2353.1</v>
      </c>
      <c r="I30" s="25"/>
      <c r="J30" s="25">
        <f t="shared" si="35"/>
        <v>2353.1</v>
      </c>
      <c r="K30" s="25">
        <f t="shared" si="36"/>
        <v>2738.77</v>
      </c>
      <c r="L30" s="25">
        <f t="shared" si="30"/>
        <v>0</v>
      </c>
      <c r="M30" s="25">
        <f t="shared" si="31"/>
        <v>2738.77</v>
      </c>
    </row>
    <row r="31" ht="15" spans="1:13">
      <c r="A31" s="28" t="s">
        <v>37</v>
      </c>
      <c r="B31" s="25">
        <v>79244.92</v>
      </c>
      <c r="C31" s="25"/>
      <c r="D31" s="25">
        <f t="shared" si="33"/>
        <v>79244.92</v>
      </c>
      <c r="E31" s="25">
        <v>44267.92</v>
      </c>
      <c r="F31" s="25"/>
      <c r="G31" s="25">
        <f t="shared" si="34"/>
        <v>44267.92</v>
      </c>
      <c r="H31" s="25">
        <v>44789.25</v>
      </c>
      <c r="I31" s="25"/>
      <c r="J31" s="25">
        <f t="shared" si="35"/>
        <v>44789.25</v>
      </c>
      <c r="K31" s="25">
        <f t="shared" si="36"/>
        <v>56100.7</v>
      </c>
      <c r="L31" s="25">
        <f t="shared" si="30"/>
        <v>0</v>
      </c>
      <c r="M31" s="25">
        <f t="shared" si="31"/>
        <v>56100.7</v>
      </c>
    </row>
    <row r="32" ht="15" spans="1:13">
      <c r="A32" s="28" t="s">
        <v>38</v>
      </c>
      <c r="B32" s="25"/>
      <c r="C32" s="25"/>
      <c r="D32" s="25">
        <f t="shared" si="33"/>
        <v>0</v>
      </c>
      <c r="E32" s="25"/>
      <c r="F32" s="25"/>
      <c r="G32" s="25">
        <f t="shared" si="34"/>
        <v>0</v>
      </c>
      <c r="H32" s="25"/>
      <c r="I32" s="25"/>
      <c r="J32" s="25">
        <f t="shared" si="35"/>
        <v>0</v>
      </c>
      <c r="K32" s="25">
        <f t="shared" si="36"/>
        <v>0</v>
      </c>
      <c r="L32" s="25">
        <f t="shared" si="30"/>
        <v>0</v>
      </c>
      <c r="M32" s="25">
        <f t="shared" si="31"/>
        <v>0</v>
      </c>
    </row>
    <row r="33" customFormat="1" ht="15" spans="1:13">
      <c r="A33" s="28" t="s">
        <v>39</v>
      </c>
      <c r="B33" s="25">
        <v>3355.88</v>
      </c>
      <c r="C33" s="25"/>
      <c r="D33" s="25">
        <f t="shared" si="33"/>
        <v>3355.88</v>
      </c>
      <c r="E33" s="25">
        <v>14553.8</v>
      </c>
      <c r="F33" s="25"/>
      <c r="G33" s="25">
        <f t="shared" si="34"/>
        <v>14553.8</v>
      </c>
      <c r="H33" s="29"/>
      <c r="I33" s="25"/>
      <c r="J33" s="25">
        <f t="shared" si="35"/>
        <v>0</v>
      </c>
      <c r="K33" s="25">
        <f t="shared" si="36"/>
        <v>5969.89</v>
      </c>
      <c r="L33" s="25">
        <f t="shared" si="30"/>
        <v>0</v>
      </c>
      <c r="M33" s="25">
        <f t="shared" si="31"/>
        <v>5969.89</v>
      </c>
    </row>
    <row r="34" customFormat="1" ht="15" spans="1:13">
      <c r="A34" s="28" t="s">
        <v>40</v>
      </c>
      <c r="B34" s="25">
        <v>2013.53</v>
      </c>
      <c r="C34" s="25"/>
      <c r="D34" s="25">
        <f t="shared" si="33"/>
        <v>2013.53</v>
      </c>
      <c r="E34" s="25">
        <v>8695.66</v>
      </c>
      <c r="F34" s="25"/>
      <c r="G34" s="25">
        <f t="shared" si="34"/>
        <v>8695.66</v>
      </c>
      <c r="H34" s="29"/>
      <c r="I34" s="25"/>
      <c r="J34" s="25">
        <f t="shared" si="35"/>
        <v>0</v>
      </c>
      <c r="K34" s="25">
        <f t="shared" si="36"/>
        <v>3569.73</v>
      </c>
      <c r="L34" s="25">
        <f t="shared" si="30"/>
        <v>0</v>
      </c>
      <c r="M34" s="25">
        <f t="shared" si="31"/>
        <v>3569.73</v>
      </c>
    </row>
    <row r="35" customFormat="1" ht="15" spans="1:13">
      <c r="A35" s="28" t="s">
        <v>41</v>
      </c>
      <c r="B35" s="25">
        <v>1342.35</v>
      </c>
      <c r="C35" s="25"/>
      <c r="D35" s="25">
        <f t="shared" si="33"/>
        <v>1342.35</v>
      </c>
      <c r="E35" s="25">
        <v>5797.09</v>
      </c>
      <c r="F35" s="25"/>
      <c r="G35" s="25">
        <f t="shared" si="34"/>
        <v>5797.09</v>
      </c>
      <c r="H35" s="29"/>
      <c r="I35" s="25"/>
      <c r="J35" s="25">
        <f t="shared" si="35"/>
        <v>0</v>
      </c>
      <c r="K35" s="25">
        <f t="shared" si="36"/>
        <v>2379.81</v>
      </c>
      <c r="L35" s="25">
        <f t="shared" si="30"/>
        <v>0</v>
      </c>
      <c r="M35" s="25">
        <f t="shared" si="31"/>
        <v>2379.81</v>
      </c>
    </row>
    <row r="36" ht="15" spans="1:13">
      <c r="A36" s="28" t="s">
        <v>42</v>
      </c>
      <c r="B36" s="25">
        <v>1981.28</v>
      </c>
      <c r="C36" s="25"/>
      <c r="D36" s="25">
        <f t="shared" si="33"/>
        <v>1981.28</v>
      </c>
      <c r="E36" s="25">
        <v>6077.99</v>
      </c>
      <c r="F36" s="25"/>
      <c r="G36" s="25">
        <f t="shared" si="34"/>
        <v>6077.99</v>
      </c>
      <c r="H36" s="29"/>
      <c r="I36" s="25"/>
      <c r="J36" s="25">
        <f t="shared" si="35"/>
        <v>0</v>
      </c>
      <c r="K36" s="25">
        <f t="shared" si="36"/>
        <v>2686.42</v>
      </c>
      <c r="L36" s="25">
        <f t="shared" si="30"/>
        <v>0</v>
      </c>
      <c r="M36" s="25">
        <f t="shared" si="31"/>
        <v>2686.42</v>
      </c>
    </row>
    <row r="37" ht="15" spans="1:13">
      <c r="A37" s="28" t="s">
        <v>43</v>
      </c>
      <c r="B37" s="25"/>
      <c r="C37" s="25"/>
      <c r="D37" s="25">
        <f t="shared" si="33"/>
        <v>0</v>
      </c>
      <c r="E37" s="25"/>
      <c r="F37" s="25"/>
      <c r="G37" s="25">
        <f t="shared" si="34"/>
        <v>0</v>
      </c>
      <c r="H37" s="25">
        <v>2728.62</v>
      </c>
      <c r="I37" s="25"/>
      <c r="J37" s="25">
        <f t="shared" si="35"/>
        <v>2728.62</v>
      </c>
      <c r="K37" s="25">
        <f t="shared" si="36"/>
        <v>909.54</v>
      </c>
      <c r="L37" s="25">
        <f t="shared" si="30"/>
        <v>0</v>
      </c>
      <c r="M37" s="25">
        <f t="shared" si="31"/>
        <v>909.54</v>
      </c>
    </row>
    <row r="38" ht="15" spans="1:13">
      <c r="A38" s="28" t="s">
        <v>44</v>
      </c>
      <c r="B38" s="25">
        <v>6978.3</v>
      </c>
      <c r="C38" s="25"/>
      <c r="D38" s="25">
        <f t="shared" si="33"/>
        <v>6978.3</v>
      </c>
      <c r="E38" s="25">
        <v>24478.3</v>
      </c>
      <c r="F38" s="25"/>
      <c r="G38" s="25">
        <f t="shared" si="34"/>
        <v>24478.3</v>
      </c>
      <c r="H38" s="25">
        <v>18075.55</v>
      </c>
      <c r="I38" s="25"/>
      <c r="J38" s="25">
        <f t="shared" si="35"/>
        <v>18075.55</v>
      </c>
      <c r="K38" s="25">
        <f t="shared" si="36"/>
        <v>16510.72</v>
      </c>
      <c r="L38" s="25">
        <f t="shared" si="30"/>
        <v>0</v>
      </c>
      <c r="M38" s="25">
        <f t="shared" si="31"/>
        <v>16510.72</v>
      </c>
    </row>
    <row r="39" ht="15" spans="1:13">
      <c r="A39" s="28" t="s">
        <v>45</v>
      </c>
      <c r="B39" s="25"/>
      <c r="C39" s="25"/>
      <c r="D39" s="25">
        <f t="shared" si="33"/>
        <v>0</v>
      </c>
      <c r="E39" s="25"/>
      <c r="F39" s="25"/>
      <c r="G39" s="25">
        <f t="shared" si="34"/>
        <v>0</v>
      </c>
      <c r="H39" s="25"/>
      <c r="I39" s="25"/>
      <c r="J39" s="25">
        <f t="shared" si="35"/>
        <v>0</v>
      </c>
      <c r="K39" s="25">
        <f t="shared" si="36"/>
        <v>0</v>
      </c>
      <c r="L39" s="25">
        <f t="shared" si="30"/>
        <v>0</v>
      </c>
      <c r="M39" s="25">
        <f t="shared" si="31"/>
        <v>0</v>
      </c>
    </row>
    <row r="40" ht="15" spans="1:13">
      <c r="A40" s="28" t="s">
        <v>46</v>
      </c>
      <c r="B40" s="25"/>
      <c r="C40" s="25"/>
      <c r="D40" s="25">
        <f t="shared" si="33"/>
        <v>0</v>
      </c>
      <c r="E40" s="25">
        <v>0</v>
      </c>
      <c r="F40" s="25"/>
      <c r="G40" s="25">
        <f t="shared" si="34"/>
        <v>0</v>
      </c>
      <c r="H40" s="25">
        <v>0</v>
      </c>
      <c r="I40" s="25"/>
      <c r="J40" s="25">
        <f t="shared" si="35"/>
        <v>0</v>
      </c>
      <c r="K40" s="25">
        <f t="shared" si="36"/>
        <v>0</v>
      </c>
      <c r="L40" s="25">
        <f t="shared" si="30"/>
        <v>0</v>
      </c>
      <c r="M40" s="25">
        <f t="shared" si="31"/>
        <v>0</v>
      </c>
    </row>
    <row r="41" ht="15" spans="1:13">
      <c r="A41" s="28" t="s">
        <v>47</v>
      </c>
      <c r="B41" s="25">
        <v>20763.78</v>
      </c>
      <c r="C41" s="25"/>
      <c r="D41" s="25">
        <f t="shared" si="26"/>
        <v>20763.78</v>
      </c>
      <c r="E41" s="25">
        <v>14116.63</v>
      </c>
      <c r="F41" s="25"/>
      <c r="G41" s="25">
        <f t="shared" si="27"/>
        <v>14116.63</v>
      </c>
      <c r="H41" s="25"/>
      <c r="I41" s="25"/>
      <c r="J41" s="25">
        <f t="shared" si="28"/>
        <v>0</v>
      </c>
      <c r="K41" s="25">
        <f t="shared" si="29"/>
        <v>11626.8</v>
      </c>
      <c r="L41" s="25">
        <f t="shared" si="30"/>
        <v>0</v>
      </c>
      <c r="M41" s="25">
        <f t="shared" si="31"/>
        <v>11626.8</v>
      </c>
    </row>
    <row r="42" ht="15" spans="1:13">
      <c r="A42" s="28" t="s">
        <v>48</v>
      </c>
      <c r="B42" s="25"/>
      <c r="C42" s="25"/>
      <c r="D42" s="25">
        <f t="shared" si="26"/>
        <v>0</v>
      </c>
      <c r="E42" s="25">
        <v>25800</v>
      </c>
      <c r="F42" s="25"/>
      <c r="G42" s="25">
        <f t="shared" si="27"/>
        <v>25800</v>
      </c>
      <c r="H42" s="25"/>
      <c r="I42" s="25"/>
      <c r="J42" s="25">
        <f t="shared" si="28"/>
        <v>0</v>
      </c>
      <c r="K42" s="25">
        <f t="shared" si="29"/>
        <v>8600</v>
      </c>
      <c r="L42" s="25">
        <f t="shared" si="30"/>
        <v>0</v>
      </c>
      <c r="M42" s="25">
        <f t="shared" si="31"/>
        <v>8600</v>
      </c>
    </row>
    <row r="43" ht="15" spans="1:13">
      <c r="A43" s="28" t="s">
        <v>49</v>
      </c>
      <c r="B43" s="25">
        <v>15814.62</v>
      </c>
      <c r="C43" s="25">
        <v>-6325.85</v>
      </c>
      <c r="D43" s="25">
        <f t="shared" si="26"/>
        <v>9488.77</v>
      </c>
      <c r="E43" s="25">
        <v>8487</v>
      </c>
      <c r="F43" s="25">
        <v>-3394.8</v>
      </c>
      <c r="G43" s="25">
        <f t="shared" si="27"/>
        <v>5092.2</v>
      </c>
      <c r="H43" s="25">
        <v>9288.9</v>
      </c>
      <c r="I43" s="25">
        <v>-3715.56</v>
      </c>
      <c r="J43" s="25">
        <f t="shared" si="28"/>
        <v>5573.34</v>
      </c>
      <c r="K43" s="25">
        <f t="shared" si="29"/>
        <v>11196.84</v>
      </c>
      <c r="L43" s="25">
        <f t="shared" si="30"/>
        <v>-4478.74</v>
      </c>
      <c r="M43" s="25">
        <f t="shared" si="31"/>
        <v>6718.1</v>
      </c>
    </row>
    <row r="44" ht="15" spans="1:13">
      <c r="A44" s="28" t="s">
        <v>50</v>
      </c>
      <c r="B44" s="25">
        <v>10230.48</v>
      </c>
      <c r="C44" s="25"/>
      <c r="D44" s="25">
        <f t="shared" si="26"/>
        <v>10230.48</v>
      </c>
      <c r="E44" s="25">
        <v>13843.98</v>
      </c>
      <c r="F44" s="25"/>
      <c r="G44" s="25">
        <f t="shared" si="27"/>
        <v>13843.98</v>
      </c>
      <c r="H44" s="25">
        <v>6707.55</v>
      </c>
      <c r="I44" s="25"/>
      <c r="J44" s="25">
        <f t="shared" si="28"/>
        <v>6707.55</v>
      </c>
      <c r="K44" s="25">
        <f t="shared" si="29"/>
        <v>10260.67</v>
      </c>
      <c r="L44" s="25">
        <f t="shared" si="30"/>
        <v>0</v>
      </c>
      <c r="M44" s="25">
        <f t="shared" si="31"/>
        <v>10260.67</v>
      </c>
    </row>
    <row r="45" ht="15" spans="1:13">
      <c r="A45" s="28" t="s">
        <v>51</v>
      </c>
      <c r="B45" s="25"/>
      <c r="C45" s="25"/>
      <c r="D45" s="25">
        <f t="shared" si="26"/>
        <v>0</v>
      </c>
      <c r="E45" s="25"/>
      <c r="F45" s="25"/>
      <c r="G45" s="25">
        <f t="shared" si="27"/>
        <v>0</v>
      </c>
      <c r="H45" s="25">
        <v>3654.27</v>
      </c>
      <c r="I45" s="25"/>
      <c r="J45" s="25">
        <f t="shared" si="28"/>
        <v>3654.27</v>
      </c>
      <c r="K45" s="25">
        <f t="shared" ref="K45:K55" si="37">ROUND((B45+E45+H45)/3,2)</f>
        <v>1218.09</v>
      </c>
      <c r="L45" s="25">
        <f t="shared" ref="L45:L54" si="38">ROUND((C45+F45+I45)/3,2)</f>
        <v>0</v>
      </c>
      <c r="M45" s="25">
        <f t="shared" ref="M45:M54" si="39">ROUND((D45+G45+J45)/3,2)</f>
        <v>1218.09</v>
      </c>
    </row>
    <row r="46" ht="15" spans="1:13">
      <c r="A46" s="28" t="s">
        <v>52</v>
      </c>
      <c r="B46" s="25"/>
      <c r="C46" s="25"/>
      <c r="D46" s="25">
        <f t="shared" si="26"/>
        <v>0</v>
      </c>
      <c r="E46" s="25"/>
      <c r="F46" s="25"/>
      <c r="G46" s="25">
        <f t="shared" si="27"/>
        <v>0</v>
      </c>
      <c r="H46" s="25">
        <v>10188.68</v>
      </c>
      <c r="I46" s="25"/>
      <c r="J46" s="25">
        <f t="shared" si="28"/>
        <v>10188.68</v>
      </c>
      <c r="K46" s="25">
        <f t="shared" si="37"/>
        <v>3396.23</v>
      </c>
      <c r="L46" s="25">
        <f t="shared" si="38"/>
        <v>0</v>
      </c>
      <c r="M46" s="25">
        <f t="shared" si="39"/>
        <v>3396.23</v>
      </c>
    </row>
    <row r="47" ht="15" spans="1:13">
      <c r="A47" s="28" t="s">
        <v>53</v>
      </c>
      <c r="B47" s="25">
        <v>10698</v>
      </c>
      <c r="C47" s="25"/>
      <c r="D47" s="25">
        <f t="shared" si="26"/>
        <v>10698</v>
      </c>
      <c r="E47" s="25">
        <v>4127</v>
      </c>
      <c r="F47" s="25"/>
      <c r="G47" s="25">
        <f t="shared" si="27"/>
        <v>4127</v>
      </c>
      <c r="H47" s="25">
        <v>5457</v>
      </c>
      <c r="I47" s="25"/>
      <c r="J47" s="25">
        <f t="shared" si="28"/>
        <v>5457</v>
      </c>
      <c r="K47" s="25">
        <f t="shared" si="37"/>
        <v>6760.67</v>
      </c>
      <c r="L47" s="25">
        <f t="shared" si="38"/>
        <v>0</v>
      </c>
      <c r="M47" s="25">
        <f t="shared" si="39"/>
        <v>6760.67</v>
      </c>
    </row>
    <row r="48" ht="15" spans="1:13">
      <c r="A48" s="28" t="s">
        <v>54</v>
      </c>
      <c r="B48" s="25">
        <v>585</v>
      </c>
      <c r="C48" s="25"/>
      <c r="D48" s="25">
        <f t="shared" si="26"/>
        <v>585</v>
      </c>
      <c r="E48" s="25">
        <v>700</v>
      </c>
      <c r="F48" s="25"/>
      <c r="G48" s="25">
        <f t="shared" si="27"/>
        <v>700</v>
      </c>
      <c r="H48" s="25">
        <v>3565</v>
      </c>
      <c r="I48" s="25"/>
      <c r="J48" s="25">
        <f t="shared" si="28"/>
        <v>3565</v>
      </c>
      <c r="K48" s="25">
        <f t="shared" si="37"/>
        <v>1616.67</v>
      </c>
      <c r="L48" s="25">
        <f t="shared" si="38"/>
        <v>0</v>
      </c>
      <c r="M48" s="25">
        <f t="shared" si="39"/>
        <v>1616.67</v>
      </c>
    </row>
    <row r="49" ht="15" spans="1:13">
      <c r="A49" s="28" t="s">
        <v>55</v>
      </c>
      <c r="B49" s="25">
        <v>26075.73</v>
      </c>
      <c r="C49" s="25"/>
      <c r="D49" s="25">
        <f t="shared" si="26"/>
        <v>26075.73</v>
      </c>
      <c r="E49" s="25">
        <v>22445.35</v>
      </c>
      <c r="F49" s="25"/>
      <c r="G49" s="25">
        <f t="shared" si="27"/>
        <v>22445.35</v>
      </c>
      <c r="H49" s="25">
        <v>48641.38</v>
      </c>
      <c r="I49" s="25"/>
      <c r="J49" s="25">
        <f t="shared" si="28"/>
        <v>48641.38</v>
      </c>
      <c r="K49" s="25">
        <f t="shared" si="37"/>
        <v>32387.49</v>
      </c>
      <c r="L49" s="25">
        <f t="shared" si="38"/>
        <v>0</v>
      </c>
      <c r="M49" s="25">
        <f t="shared" si="39"/>
        <v>32387.49</v>
      </c>
    </row>
    <row r="50" ht="15" spans="1:13">
      <c r="A50" s="28" t="s">
        <v>56</v>
      </c>
      <c r="B50" s="25">
        <v>600</v>
      </c>
      <c r="C50" s="25"/>
      <c r="D50" s="25">
        <f t="shared" si="26"/>
        <v>600</v>
      </c>
      <c r="E50" s="25"/>
      <c r="F50" s="25"/>
      <c r="G50" s="25">
        <f t="shared" si="27"/>
        <v>0</v>
      </c>
      <c r="H50" s="25"/>
      <c r="I50" s="25"/>
      <c r="J50" s="25">
        <f t="shared" si="28"/>
        <v>0</v>
      </c>
      <c r="K50" s="25">
        <f t="shared" si="37"/>
        <v>200</v>
      </c>
      <c r="L50" s="25">
        <f t="shared" si="38"/>
        <v>0</v>
      </c>
      <c r="M50" s="25">
        <f t="shared" si="39"/>
        <v>200</v>
      </c>
    </row>
    <row r="51" ht="15" spans="1:13">
      <c r="A51" s="28" t="s">
        <v>57</v>
      </c>
      <c r="B51" s="25">
        <v>45474.25</v>
      </c>
      <c r="C51" s="25"/>
      <c r="D51" s="25">
        <f t="shared" si="26"/>
        <v>45474.25</v>
      </c>
      <c r="E51" s="25">
        <v>33041.36</v>
      </c>
      <c r="F51" s="25"/>
      <c r="G51" s="25">
        <f t="shared" si="27"/>
        <v>33041.36</v>
      </c>
      <c r="H51" s="25">
        <v>39413.25</v>
      </c>
      <c r="I51" s="25"/>
      <c r="J51" s="25">
        <f t="shared" si="28"/>
        <v>39413.25</v>
      </c>
      <c r="K51" s="25">
        <f t="shared" si="37"/>
        <v>39309.62</v>
      </c>
      <c r="L51" s="25">
        <f t="shared" si="38"/>
        <v>0</v>
      </c>
      <c r="M51" s="25">
        <f t="shared" si="39"/>
        <v>39309.62</v>
      </c>
    </row>
    <row r="52" ht="15" spans="1:13">
      <c r="A52" s="28" t="s">
        <v>58</v>
      </c>
      <c r="B52" s="25">
        <v>1886.79</v>
      </c>
      <c r="C52" s="25"/>
      <c r="D52" s="25">
        <f t="shared" si="26"/>
        <v>1886.79</v>
      </c>
      <c r="E52" s="25"/>
      <c r="F52" s="25"/>
      <c r="G52" s="25">
        <f t="shared" si="27"/>
        <v>0</v>
      </c>
      <c r="H52" s="25"/>
      <c r="I52" s="25"/>
      <c r="J52" s="25">
        <f t="shared" si="28"/>
        <v>0</v>
      </c>
      <c r="K52" s="25">
        <f t="shared" si="37"/>
        <v>628.93</v>
      </c>
      <c r="L52" s="25">
        <f t="shared" si="38"/>
        <v>0</v>
      </c>
      <c r="M52" s="25">
        <f t="shared" si="39"/>
        <v>628.93</v>
      </c>
    </row>
    <row r="53" ht="15" spans="1:13">
      <c r="A53" s="28" t="s">
        <v>59</v>
      </c>
      <c r="B53" s="25">
        <v>250</v>
      </c>
      <c r="C53" s="25">
        <v>-250</v>
      </c>
      <c r="D53" s="25">
        <f t="shared" si="26"/>
        <v>0</v>
      </c>
      <c r="E53" s="25"/>
      <c r="F53" s="25"/>
      <c r="G53" s="25">
        <f t="shared" si="27"/>
        <v>0</v>
      </c>
      <c r="H53" s="25"/>
      <c r="I53" s="25"/>
      <c r="J53" s="25">
        <f t="shared" si="28"/>
        <v>0</v>
      </c>
      <c r="K53" s="25">
        <f t="shared" si="37"/>
        <v>83.33</v>
      </c>
      <c r="L53" s="25">
        <f t="shared" si="38"/>
        <v>-83.33</v>
      </c>
      <c r="M53" s="25">
        <f t="shared" si="39"/>
        <v>0</v>
      </c>
    </row>
    <row r="54" ht="15" spans="1:13">
      <c r="A54" s="28" t="s">
        <v>60</v>
      </c>
      <c r="B54" s="25">
        <v>11459.68</v>
      </c>
      <c r="C54" s="25"/>
      <c r="D54" s="25">
        <f t="shared" si="26"/>
        <v>11459.68</v>
      </c>
      <c r="E54" s="25">
        <v>8243.6</v>
      </c>
      <c r="F54" s="25"/>
      <c r="G54" s="25">
        <f t="shared" si="27"/>
        <v>8243.6</v>
      </c>
      <c r="H54" s="25">
        <v>3740.2</v>
      </c>
      <c r="I54" s="25"/>
      <c r="J54" s="25">
        <f t="shared" si="28"/>
        <v>3740.2</v>
      </c>
      <c r="K54" s="25">
        <f t="shared" si="37"/>
        <v>7814.49</v>
      </c>
      <c r="L54" s="25">
        <f t="shared" si="38"/>
        <v>0</v>
      </c>
      <c r="M54" s="25">
        <f t="shared" si="39"/>
        <v>7814.49</v>
      </c>
    </row>
    <row r="55" ht="15" spans="1:13">
      <c r="A55" s="24" t="s">
        <v>61</v>
      </c>
      <c r="B55" s="25"/>
      <c r="C55" s="25"/>
      <c r="D55" s="25">
        <f t="shared" si="26"/>
        <v>0</v>
      </c>
      <c r="E55" s="25">
        <v>37458.34</v>
      </c>
      <c r="F55" s="25"/>
      <c r="G55" s="25">
        <f t="shared" si="27"/>
        <v>37458.34</v>
      </c>
      <c r="H55" s="25">
        <v>117529.8</v>
      </c>
      <c r="I55" s="25"/>
      <c r="J55" s="25">
        <f t="shared" si="28"/>
        <v>117529.8</v>
      </c>
      <c r="K55" s="25">
        <f t="shared" si="37"/>
        <v>51662.71</v>
      </c>
      <c r="L55" s="25">
        <f t="shared" ref="L55" si="40">ROUND((C55+F55+I55)/3,2)</f>
        <v>0</v>
      </c>
      <c r="M55" s="25">
        <f t="shared" ref="M55" si="41">ROUND((D55+G55+J55)/3,2)</f>
        <v>51662.71</v>
      </c>
    </row>
    <row r="56" ht="15" spans="1:13">
      <c r="A56" s="28" t="s">
        <v>62</v>
      </c>
      <c r="B56" s="25">
        <v>-1670.22</v>
      </c>
      <c r="C56" s="25"/>
      <c r="D56" s="25">
        <f t="shared" si="26"/>
        <v>-1670.22</v>
      </c>
      <c r="E56" s="25">
        <v>-2417.62</v>
      </c>
      <c r="F56" s="25"/>
      <c r="G56" s="25">
        <f t="shared" si="27"/>
        <v>-2417.62</v>
      </c>
      <c r="H56" s="25">
        <v>-4603.03</v>
      </c>
      <c r="I56" s="25"/>
      <c r="J56" s="25">
        <f t="shared" si="28"/>
        <v>-4603.03</v>
      </c>
      <c r="K56" s="25">
        <f t="shared" ref="K56:K57" si="42">ROUND((B56+E56+H56)/3,2)</f>
        <v>-2896.96</v>
      </c>
      <c r="L56" s="25">
        <f t="shared" ref="L56:L57" si="43">ROUND((C56+F56+I56)/3,2)</f>
        <v>0</v>
      </c>
      <c r="M56" s="25">
        <f t="shared" ref="M56:M57" si="44">ROUND((D56+G56+J56)/3,2)</f>
        <v>-2896.96</v>
      </c>
    </row>
    <row r="57" ht="15" spans="1:13">
      <c r="A57" s="24" t="s">
        <v>63</v>
      </c>
      <c r="B57" s="25">
        <v>17193.44</v>
      </c>
      <c r="C57" s="25"/>
      <c r="D57" s="25">
        <f t="shared" si="26"/>
        <v>17193.44</v>
      </c>
      <c r="E57" s="25">
        <v>16967.04</v>
      </c>
      <c r="F57" s="25"/>
      <c r="G57" s="25">
        <f t="shared" si="27"/>
        <v>16967.04</v>
      </c>
      <c r="H57" s="25">
        <v>9981.9</v>
      </c>
      <c r="I57" s="25"/>
      <c r="J57" s="25">
        <f t="shared" si="28"/>
        <v>9981.9</v>
      </c>
      <c r="K57" s="25">
        <f t="shared" si="42"/>
        <v>14714.13</v>
      </c>
      <c r="L57" s="25">
        <f t="shared" si="43"/>
        <v>0</v>
      </c>
      <c r="M57" s="25">
        <f t="shared" si="44"/>
        <v>14714.13</v>
      </c>
    </row>
    <row r="58" ht="14.25" spans="1:13">
      <c r="A58" s="30" t="s">
        <v>64</v>
      </c>
      <c r="B58" s="23">
        <f>B5+B7+B8</f>
        <v>19050614.02</v>
      </c>
      <c r="C58" s="23">
        <f t="shared" ref="C58:M58" si="45">C5+C7+C8</f>
        <v>-610402.6</v>
      </c>
      <c r="D58" s="23">
        <f t="shared" si="45"/>
        <v>18440211.42</v>
      </c>
      <c r="E58" s="23">
        <f t="shared" si="45"/>
        <v>17718323.44</v>
      </c>
      <c r="F58" s="23">
        <f t="shared" si="45"/>
        <v>-651194.5</v>
      </c>
      <c r="G58" s="23">
        <f t="shared" si="45"/>
        <v>17067128.94</v>
      </c>
      <c r="H58" s="23">
        <f t="shared" si="45"/>
        <v>17998047.48</v>
      </c>
      <c r="I58" s="23">
        <f t="shared" si="45"/>
        <v>-866022.05</v>
      </c>
      <c r="J58" s="23">
        <f t="shared" si="45"/>
        <v>17132025.43</v>
      </c>
      <c r="K58" s="23">
        <f t="shared" si="45"/>
        <v>18255661.63</v>
      </c>
      <c r="L58" s="23">
        <f t="shared" si="45"/>
        <v>-709206.38</v>
      </c>
      <c r="M58" s="23">
        <f t="shared" si="45"/>
        <v>17546455.25</v>
      </c>
    </row>
  </sheetData>
  <mergeCells count="7">
    <mergeCell ref="A1:M1"/>
    <mergeCell ref="K2:M2"/>
    <mergeCell ref="B3:D3"/>
    <mergeCell ref="E3:G3"/>
    <mergeCell ref="H3:J3"/>
    <mergeCell ref="K3:M3"/>
    <mergeCell ref="A3:A4"/>
  </mergeCells>
  <pageMargins left="0.708333333333333" right="0.708333333333333" top="0.354166666666667" bottom="0.354166666666667" header="0.314583333333333" footer="0.314583333333333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topLeftCell="B1" workbookViewId="0">
      <selection activeCell="A2" sqref="A2:M2"/>
    </sheetView>
  </sheetViews>
  <sheetFormatPr defaultColWidth="9" defaultRowHeight="13.5"/>
  <cols>
    <col min="1" max="1" width="34.5" customWidth="1"/>
    <col min="2" max="13" width="13" customWidth="1"/>
  </cols>
  <sheetData>
    <row r="1" ht="19.5" customHeight="1" spans="1:1">
      <c r="A1" s="1" t="s">
        <v>65</v>
      </c>
    </row>
    <row r="2" ht="37.5" customHeight="1" spans="1:13">
      <c r="A2" s="2" t="s">
        <v>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3" customHeight="1" spans="1:13">
      <c r="A3" s="4" t="s">
        <v>67</v>
      </c>
      <c r="B3" s="4" t="s">
        <v>68</v>
      </c>
      <c r="C3" s="4"/>
      <c r="D3" s="4"/>
      <c r="E3" s="4" t="s">
        <v>69</v>
      </c>
      <c r="F3" s="4"/>
      <c r="G3" s="4"/>
      <c r="H3" s="4" t="s">
        <v>70</v>
      </c>
      <c r="I3" s="4"/>
      <c r="J3" s="4"/>
      <c r="K3" s="4" t="s">
        <v>71</v>
      </c>
      <c r="L3" s="4"/>
      <c r="M3" s="4"/>
    </row>
    <row r="4" ht="33" customHeight="1" spans="1:13">
      <c r="A4" s="4"/>
      <c r="B4" s="4" t="s">
        <v>72</v>
      </c>
      <c r="C4" s="5" t="s">
        <v>73</v>
      </c>
      <c r="D4" s="5" t="s">
        <v>74</v>
      </c>
      <c r="E4" s="4" t="s">
        <v>72</v>
      </c>
      <c r="F4" s="5" t="s">
        <v>73</v>
      </c>
      <c r="G4" s="5" t="s">
        <v>74</v>
      </c>
      <c r="H4" s="4" t="s">
        <v>72</v>
      </c>
      <c r="I4" s="5" t="s">
        <v>73</v>
      </c>
      <c r="J4" s="5" t="s">
        <v>74</v>
      </c>
      <c r="K4" s="4" t="s">
        <v>72</v>
      </c>
      <c r="L4" s="5" t="s">
        <v>73</v>
      </c>
      <c r="M4" s="5" t="s">
        <v>74</v>
      </c>
    </row>
    <row r="5" ht="33" customHeight="1" spans="1:13">
      <c r="A5" s="6" t="s">
        <v>75</v>
      </c>
      <c r="B5" s="7">
        <f>'2019-2021供热总成本'!B58</f>
        <v>19050614.02</v>
      </c>
      <c r="C5" s="7">
        <f>'2019-2021供热总成本'!C58</f>
        <v>-610402.6</v>
      </c>
      <c r="D5" s="7">
        <f>'2019-2021供热总成本'!D58</f>
        <v>18440211.42</v>
      </c>
      <c r="E5" s="7">
        <f>'2019-2021供热总成本'!E58</f>
        <v>17718323.44</v>
      </c>
      <c r="F5" s="7">
        <f>'2019-2021供热总成本'!F58</f>
        <v>-651194.5</v>
      </c>
      <c r="G5" s="7">
        <f>'2019-2021供热总成本'!G58</f>
        <v>17067128.94</v>
      </c>
      <c r="H5" s="7">
        <f>'2019-2021供热总成本'!H58</f>
        <v>17998047.48</v>
      </c>
      <c r="I5" s="7">
        <f>'2019-2021供热总成本'!I58</f>
        <v>-866022.05</v>
      </c>
      <c r="J5" s="7">
        <f>'2019-2021供热总成本'!J58</f>
        <v>17132025.43</v>
      </c>
      <c r="K5" s="7">
        <f>'2019-2021供热总成本'!K58</f>
        <v>18255661.63</v>
      </c>
      <c r="L5" s="7">
        <f>'2019-2021供热总成本'!L58</f>
        <v>-709206.38</v>
      </c>
      <c r="M5" s="7">
        <f>'2019-2021供热总成本'!M58</f>
        <v>17546455.25</v>
      </c>
    </row>
    <row r="6" ht="33" customHeight="1" spans="1:13">
      <c r="A6" s="8" t="s">
        <v>76</v>
      </c>
      <c r="B6" s="9">
        <f>'2019-2021供热总成本'!B5</f>
        <v>2927810.08</v>
      </c>
      <c r="C6" s="9">
        <f>'2019-2021供热总成本'!C5</f>
        <v>-603826.75</v>
      </c>
      <c r="D6" s="9">
        <f>'2019-2021供热总成本'!D5</f>
        <v>2323983.33</v>
      </c>
      <c r="E6" s="9">
        <f>'2019-2021供热总成本'!E5</f>
        <v>2991429.65</v>
      </c>
      <c r="F6" s="9">
        <f>'2019-2021供热总成本'!F5</f>
        <v>-647799.7</v>
      </c>
      <c r="G6" s="9">
        <f>'2019-2021供热总成本'!G5</f>
        <v>2343629.95</v>
      </c>
      <c r="H6" s="9">
        <f>'2019-2021供热总成本'!H5</f>
        <v>3013878.04</v>
      </c>
      <c r="I6" s="9">
        <f>'2019-2021供热总成本'!I5</f>
        <v>-862306.49</v>
      </c>
      <c r="J6" s="9">
        <f>'2019-2021供热总成本'!J5</f>
        <v>2151571.55</v>
      </c>
      <c r="K6" s="9">
        <f>'2019-2021供热总成本'!K5</f>
        <v>2977705.92</v>
      </c>
      <c r="L6" s="9">
        <f>'2019-2021供热总成本'!L5</f>
        <v>-704644.31</v>
      </c>
      <c r="M6" s="9">
        <f>'2019-2021供热总成本'!M5</f>
        <v>2273061.61</v>
      </c>
    </row>
    <row r="7" customFormat="1" ht="33" customHeight="1" spans="1:13">
      <c r="A7" s="8" t="s">
        <v>77</v>
      </c>
      <c r="B7" s="9">
        <f>'2019-2021供热总成本'!B7</f>
        <v>0</v>
      </c>
      <c r="C7" s="9">
        <f>'2019-2021供热总成本'!C7</f>
        <v>0</v>
      </c>
      <c r="D7" s="9">
        <f>'2019-2021供热总成本'!D7</f>
        <v>0</v>
      </c>
      <c r="E7" s="9">
        <f>'2019-2021供热总成本'!E7</f>
        <v>1415.93</v>
      </c>
      <c r="F7" s="9">
        <f>'2019-2021供热总成本'!F7</f>
        <v>0</v>
      </c>
      <c r="G7" s="9">
        <f>'2019-2021供热总成本'!G7</f>
        <v>1415.93</v>
      </c>
      <c r="H7" s="9">
        <f>'2019-2021供热总成本'!H7</f>
        <v>1415.92</v>
      </c>
      <c r="I7" s="9">
        <f>'2019-2021供热总成本'!I7</f>
        <v>0</v>
      </c>
      <c r="J7" s="9">
        <f>'2019-2021供热总成本'!J7</f>
        <v>1415.92</v>
      </c>
      <c r="K7" s="9">
        <f>'2019-2021供热总成本'!K7</f>
        <v>943.95</v>
      </c>
      <c r="L7" s="9">
        <f>'2019-2021供热总成本'!L7</f>
        <v>0</v>
      </c>
      <c r="M7" s="9">
        <f>'2019-2021供热总成本'!M7</f>
        <v>943.95</v>
      </c>
    </row>
    <row r="8" ht="33" customHeight="1" spans="1:13">
      <c r="A8" s="8" t="s">
        <v>78</v>
      </c>
      <c r="B8" s="9">
        <f>'2019-2021供热总成本'!B8</f>
        <v>16122803.94</v>
      </c>
      <c r="C8" s="9">
        <f>'2019-2021供热总成本'!C8</f>
        <v>-6575.85</v>
      </c>
      <c r="D8" s="9">
        <f>'2019-2021供热总成本'!D8</f>
        <v>16116228.09</v>
      </c>
      <c r="E8" s="9">
        <f>'2019-2021供热总成本'!E8</f>
        <v>14725477.86</v>
      </c>
      <c r="F8" s="9">
        <f>'2019-2021供热总成本'!F8</f>
        <v>-3394.8</v>
      </c>
      <c r="G8" s="9">
        <f>'2019-2021供热总成本'!G8</f>
        <v>14722083.06</v>
      </c>
      <c r="H8" s="9">
        <f>'2019-2021供热总成本'!H8</f>
        <v>14982753.52</v>
      </c>
      <c r="I8" s="9">
        <f>'2019-2021供热总成本'!I8</f>
        <v>-3715.56</v>
      </c>
      <c r="J8" s="9">
        <f>'2019-2021供热总成本'!J8</f>
        <v>14979037.96</v>
      </c>
      <c r="K8" s="9">
        <f>'2019-2021供热总成本'!K8</f>
        <v>15277011.76</v>
      </c>
      <c r="L8" s="9">
        <f>'2019-2021供热总成本'!L8</f>
        <v>-4562.07</v>
      </c>
      <c r="M8" s="9">
        <f>'2019-2021供热总成本'!M8</f>
        <v>15272449.69</v>
      </c>
    </row>
    <row r="9" ht="33" customHeight="1" spans="1:13">
      <c r="A9" s="6" t="s">
        <v>79</v>
      </c>
      <c r="B9" s="7">
        <f>SUM(B10:B11)</f>
        <v>32018.19</v>
      </c>
      <c r="C9" s="7">
        <f t="shared" ref="C9:J9" si="0">SUM(C10:C11)</f>
        <v>0</v>
      </c>
      <c r="D9" s="7">
        <f t="shared" si="0"/>
        <v>32018.19</v>
      </c>
      <c r="E9" s="7">
        <f t="shared" si="0"/>
        <v>7045.87</v>
      </c>
      <c r="F9" s="7">
        <f t="shared" si="0"/>
        <v>0</v>
      </c>
      <c r="G9" s="7">
        <f t="shared" si="0"/>
        <v>7045.87</v>
      </c>
      <c r="H9" s="7">
        <f t="shared" si="0"/>
        <v>1100.91</v>
      </c>
      <c r="I9" s="7">
        <f t="shared" si="0"/>
        <v>0</v>
      </c>
      <c r="J9" s="7">
        <f t="shared" si="0"/>
        <v>1100.91</v>
      </c>
      <c r="K9" s="7">
        <f>ROUND((B9+E9+H9)/3,2)</f>
        <v>13388.32</v>
      </c>
      <c r="L9" s="7">
        <f t="shared" ref="L9:M12" si="1">ROUND((C9+F9+I9)/3,2)</f>
        <v>0</v>
      </c>
      <c r="M9" s="7">
        <f t="shared" si="1"/>
        <v>13388.32</v>
      </c>
    </row>
    <row r="10" ht="33" customHeight="1" spans="1:13">
      <c r="A10" s="8" t="s">
        <v>80</v>
      </c>
      <c r="B10" s="9">
        <v>3854.55</v>
      </c>
      <c r="C10" s="9">
        <v>0</v>
      </c>
      <c r="D10" s="9">
        <f>B10+C10</f>
        <v>3854.55</v>
      </c>
      <c r="E10" s="9">
        <v>7045.87</v>
      </c>
      <c r="F10" s="9">
        <v>0</v>
      </c>
      <c r="G10" s="9">
        <f>E10+F10</f>
        <v>7045.87</v>
      </c>
      <c r="H10" s="9">
        <v>1100.91</v>
      </c>
      <c r="I10" s="9">
        <v>0</v>
      </c>
      <c r="J10" s="9">
        <f>H10+I10</f>
        <v>1100.91</v>
      </c>
      <c r="K10" s="9">
        <f t="shared" ref="K10:K13" si="2">ROUND((B10+E10+H10)/3,2)</f>
        <v>4000.44</v>
      </c>
      <c r="L10" s="9">
        <f t="shared" si="1"/>
        <v>0</v>
      </c>
      <c r="M10" s="9">
        <f t="shared" si="1"/>
        <v>4000.44</v>
      </c>
    </row>
    <row r="11" ht="33" customHeight="1" spans="1:13">
      <c r="A11" s="8" t="s">
        <v>81</v>
      </c>
      <c r="B11" s="9">
        <v>28163.64</v>
      </c>
      <c r="C11" s="9">
        <v>0</v>
      </c>
      <c r="D11" s="9">
        <f>B11+C11</f>
        <v>28163.64</v>
      </c>
      <c r="E11" s="9"/>
      <c r="F11" s="9">
        <v>0</v>
      </c>
      <c r="G11" s="9">
        <f>E11+F11</f>
        <v>0</v>
      </c>
      <c r="H11" s="9"/>
      <c r="I11" s="9">
        <v>0</v>
      </c>
      <c r="J11" s="9">
        <v>0</v>
      </c>
      <c r="K11" s="9">
        <f t="shared" si="2"/>
        <v>9387.88</v>
      </c>
      <c r="L11" s="9">
        <f t="shared" si="1"/>
        <v>0</v>
      </c>
      <c r="M11" s="9">
        <f t="shared" si="1"/>
        <v>9387.88</v>
      </c>
    </row>
    <row r="12" customFormat="1" ht="33" customHeight="1" spans="1:13">
      <c r="A12" s="10" t="s">
        <v>82</v>
      </c>
      <c r="B12" s="7">
        <f>B5-B9</f>
        <v>19018595.83</v>
      </c>
      <c r="C12" s="7">
        <f t="shared" ref="C12:J12" si="3">C5-C9</f>
        <v>-610402.6</v>
      </c>
      <c r="D12" s="7">
        <f t="shared" si="3"/>
        <v>18408193.23</v>
      </c>
      <c r="E12" s="7">
        <f t="shared" si="3"/>
        <v>17711277.57</v>
      </c>
      <c r="F12" s="7">
        <f t="shared" si="3"/>
        <v>-651194.5</v>
      </c>
      <c r="G12" s="7">
        <f t="shared" si="3"/>
        <v>17060083.07</v>
      </c>
      <c r="H12" s="7">
        <f t="shared" si="3"/>
        <v>17996946.57</v>
      </c>
      <c r="I12" s="7">
        <f t="shared" si="3"/>
        <v>-866022.05</v>
      </c>
      <c r="J12" s="7">
        <f t="shared" si="3"/>
        <v>17130924.52</v>
      </c>
      <c r="K12" s="7">
        <f t="shared" si="2"/>
        <v>18242273.32</v>
      </c>
      <c r="L12" s="7">
        <f t="shared" si="1"/>
        <v>-709206.38</v>
      </c>
      <c r="M12" s="7">
        <f t="shared" si="1"/>
        <v>17533066.94</v>
      </c>
    </row>
    <row r="13" ht="33" customHeight="1" spans="1:13">
      <c r="A13" s="10" t="s">
        <v>83</v>
      </c>
      <c r="B13" s="7">
        <v>857019.19</v>
      </c>
      <c r="C13" s="7">
        <v>0</v>
      </c>
      <c r="D13" s="7">
        <f>B13+C13</f>
        <v>857019.19</v>
      </c>
      <c r="E13" s="7">
        <v>867806.33</v>
      </c>
      <c r="F13" s="7">
        <v>0</v>
      </c>
      <c r="G13" s="7">
        <f>E13+F13</f>
        <v>867806.33</v>
      </c>
      <c r="H13" s="7">
        <v>887348.58</v>
      </c>
      <c r="I13" s="7">
        <v>0</v>
      </c>
      <c r="J13" s="7">
        <f>H13+I13</f>
        <v>887348.58</v>
      </c>
      <c r="K13" s="7">
        <f t="shared" si="2"/>
        <v>870724.7</v>
      </c>
      <c r="L13" s="7">
        <f t="shared" ref="L13:M13" si="4">ROUND((C13+F13+I13)/3,2)</f>
        <v>0</v>
      </c>
      <c r="M13" s="7">
        <f t="shared" si="4"/>
        <v>870724.7</v>
      </c>
    </row>
    <row r="14" ht="33" customHeight="1" spans="1:13">
      <c r="A14" s="11" t="s">
        <v>84</v>
      </c>
      <c r="B14" s="7">
        <f>ROUND(B12/B13,2)</f>
        <v>22.19</v>
      </c>
      <c r="C14" s="12" t="s">
        <v>85</v>
      </c>
      <c r="D14" s="7">
        <f>ROUND(D12/D13,2)</f>
        <v>21.48</v>
      </c>
      <c r="E14" s="7">
        <f>ROUND(E12/E13,2)</f>
        <v>20.41</v>
      </c>
      <c r="F14" s="12" t="s">
        <v>85</v>
      </c>
      <c r="G14" s="7">
        <f t="shared" ref="G14:H14" si="5">ROUND(G12/G13,2)</f>
        <v>19.66</v>
      </c>
      <c r="H14" s="7">
        <f t="shared" si="5"/>
        <v>20.28</v>
      </c>
      <c r="I14" s="12" t="s">
        <v>85</v>
      </c>
      <c r="J14" s="7">
        <f t="shared" ref="J14:K14" si="6">ROUND(J12/J13,2)</f>
        <v>19.31</v>
      </c>
      <c r="K14" s="7">
        <f t="shared" si="6"/>
        <v>20.95</v>
      </c>
      <c r="L14" s="12" t="s">
        <v>85</v>
      </c>
      <c r="M14" s="7">
        <f>ROUND(M12/M13,2)</f>
        <v>20.14</v>
      </c>
    </row>
    <row r="16" spans="1:13">
      <c r="A16" s="13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</sheetData>
  <mergeCells count="6">
    <mergeCell ref="A2:M2"/>
    <mergeCell ref="B3:D3"/>
    <mergeCell ref="E3:G3"/>
    <mergeCell ref="H3:J3"/>
    <mergeCell ref="K3:M3"/>
    <mergeCell ref="A3:A4"/>
  </mergeCells>
  <pageMargins left="0.3" right="0.27" top="1.5" bottom="0.75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2019-2021供热总成本</vt:lpstr>
      <vt:lpstr>2019-2021供热单位成本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2022-10-01T08:42:57Z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